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rkm\Desktop\Statement of Financial Position as of Sept 2024\Financial Profile September 30, 2024\"/>
    </mc:Choice>
  </mc:AlternateContent>
  <bookViews>
    <workbookView xWindow="0" yWindow="450" windowWidth="20490" windowHeight="6990"/>
  </bookViews>
  <sheets>
    <sheet name="REG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0">#REF!</definedName>
    <definedName name="\M">#REF!</definedName>
    <definedName name="angie">#REF!</definedName>
    <definedName name="date">#REF!</definedName>
    <definedName name="netmargin1">'[16]Debt Service Ratio revised'!$B$9:$D$143</definedName>
    <definedName name="PAGE1">#REF!</definedName>
    <definedName name="PAGE2">#REF!</definedName>
    <definedName name="PAGE3">#REF!</definedName>
    <definedName name="_xlnm.Print_Area" localSheetId="0">'REG5'!$AZ:$BH</definedName>
    <definedName name="_xlnm.Print_Titles" localSheetId="0">'REG5'!$A:$A,'REG5'!$1:$3</definedName>
    <definedName name="Print_Titles_MI">#REF!</definedName>
    <definedName name="sched">'[17]Acid Test'!$A$104:$G$142</definedName>
    <definedName name="sl">[16]main!$A$2:$L$165</definedName>
    <definedName name="systemlossmar14">[18]main!$A$2:$K$165</definedName>
    <definedName name="TABLE1">#REF!</definedName>
    <definedName name="table2">#REF!</definedName>
    <definedName name="table8">#REF!</definedName>
    <definedName name="wcta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88" i="1" l="1"/>
  <c r="AZ89" i="1" s="1"/>
  <c r="AU88" i="1"/>
  <c r="AP88" i="1"/>
  <c r="AK88" i="1"/>
  <c r="AF88" i="1"/>
  <c r="AA88" i="1"/>
  <c r="V88" i="1"/>
  <c r="Q88" i="1"/>
  <c r="L88" i="1"/>
  <c r="G88" i="1"/>
  <c r="B88" i="1"/>
  <c r="C86" i="1"/>
  <c r="B86" i="1"/>
  <c r="A86" i="1"/>
  <c r="B85" i="1"/>
  <c r="C85" i="1" s="1"/>
  <c r="A85" i="1"/>
  <c r="C84" i="1"/>
  <c r="B84" i="1"/>
  <c r="A84" i="1"/>
  <c r="C83" i="1"/>
  <c r="AK64" i="1" s="1"/>
  <c r="B83" i="1"/>
  <c r="A83" i="1"/>
  <c r="C82" i="1"/>
  <c r="AF64" i="1" s="1"/>
  <c r="AI64" i="1" s="1"/>
  <c r="B82" i="1"/>
  <c r="A82" i="1"/>
  <c r="B81" i="1"/>
  <c r="C81" i="1" s="1"/>
  <c r="AA64" i="1" s="1"/>
  <c r="A81" i="1"/>
  <c r="C80" i="1"/>
  <c r="B80" i="1"/>
  <c r="A80" i="1"/>
  <c r="C79" i="1"/>
  <c r="B79" i="1"/>
  <c r="A79" i="1"/>
  <c r="B78" i="1"/>
  <c r="C78" i="1" s="1"/>
  <c r="L64" i="1" s="1"/>
  <c r="O64" i="1" s="1"/>
  <c r="A78" i="1"/>
  <c r="B77" i="1"/>
  <c r="C77" i="1" s="1"/>
  <c r="G64" i="1" s="1"/>
  <c r="A77" i="1"/>
  <c r="C76" i="1"/>
  <c r="B76" i="1"/>
  <c r="A76" i="1"/>
  <c r="AZ72" i="1"/>
  <c r="AZ73" i="1" s="1"/>
  <c r="AU72" i="1"/>
  <c r="AP72" i="1"/>
  <c r="AK72" i="1"/>
  <c r="AF72" i="1"/>
  <c r="AA72" i="1"/>
  <c r="V72" i="1"/>
  <c r="Q72" i="1"/>
  <c r="L72" i="1"/>
  <c r="G72" i="1"/>
  <c r="B72" i="1"/>
  <c r="BF69" i="1"/>
  <c r="BG69" i="1" s="1"/>
  <c r="BH69" i="1" s="1"/>
  <c r="BE69" i="1"/>
  <c r="BA69" i="1"/>
  <c r="BB69" i="1" s="1"/>
  <c r="BC69" i="1" s="1"/>
  <c r="AX69" i="1"/>
  <c r="AW69" i="1"/>
  <c r="AR69" i="1"/>
  <c r="AS69" i="1" s="1"/>
  <c r="AN69" i="1"/>
  <c r="AM69" i="1"/>
  <c r="AH69" i="1"/>
  <c r="AI69" i="1" s="1"/>
  <c r="AD69" i="1"/>
  <c r="AC69" i="1"/>
  <c r="X69" i="1"/>
  <c r="Y69" i="1" s="1"/>
  <c r="T69" i="1"/>
  <c r="S69" i="1"/>
  <c r="N69" i="1"/>
  <c r="O69" i="1" s="1"/>
  <c r="J69" i="1"/>
  <c r="I69" i="1"/>
  <c r="D69" i="1"/>
  <c r="E69" i="1" s="1"/>
  <c r="BA68" i="1"/>
  <c r="AZ68" i="1"/>
  <c r="BB68" i="1" s="1"/>
  <c r="BC68" i="1" s="1"/>
  <c r="AL68" i="1"/>
  <c r="AF68" i="1"/>
  <c r="AH68" i="1" s="1"/>
  <c r="AI68" i="1" s="1"/>
  <c r="BA67" i="1"/>
  <c r="AZ67" i="1"/>
  <c r="BB67" i="1" s="1"/>
  <c r="BC67" i="1" s="1"/>
  <c r="AV67" i="1"/>
  <c r="AU67" i="1"/>
  <c r="AQ67" i="1"/>
  <c r="AP67" i="1"/>
  <c r="AR67" i="1" s="1"/>
  <c r="AS67" i="1" s="1"/>
  <c r="AL67" i="1"/>
  <c r="AK67" i="1"/>
  <c r="AG67" i="1"/>
  <c r="AF67" i="1"/>
  <c r="AH67" i="1" s="1"/>
  <c r="AI67" i="1" s="1"/>
  <c r="AB67" i="1"/>
  <c r="AA67" i="1"/>
  <c r="W67" i="1"/>
  <c r="V67" i="1"/>
  <c r="X67" i="1" s="1"/>
  <c r="Y67" i="1" s="1"/>
  <c r="R67" i="1"/>
  <c r="Q67" i="1"/>
  <c r="M67" i="1"/>
  <c r="L67" i="1"/>
  <c r="N67" i="1" s="1"/>
  <c r="O67" i="1" s="1"/>
  <c r="H67" i="1"/>
  <c r="G67" i="1"/>
  <c r="C67" i="1"/>
  <c r="B67" i="1"/>
  <c r="D67" i="1" s="1"/>
  <c r="E67" i="1" s="1"/>
  <c r="BF66" i="1"/>
  <c r="BE66" i="1"/>
  <c r="BA66" i="1"/>
  <c r="BB66" i="1" s="1"/>
  <c r="BC66" i="1" s="1"/>
  <c r="AX66" i="1"/>
  <c r="AW66" i="1"/>
  <c r="AR66" i="1"/>
  <c r="AS66" i="1" s="1"/>
  <c r="AN66" i="1"/>
  <c r="AM66" i="1"/>
  <c r="AH66" i="1"/>
  <c r="AI66" i="1" s="1"/>
  <c r="AD66" i="1"/>
  <c r="AC66" i="1"/>
  <c r="X66" i="1"/>
  <c r="Y66" i="1" s="1"/>
  <c r="T66" i="1"/>
  <c r="S66" i="1"/>
  <c r="N66" i="1"/>
  <c r="O66" i="1" s="1"/>
  <c r="J66" i="1"/>
  <c r="I66" i="1"/>
  <c r="D66" i="1"/>
  <c r="E66" i="1" s="1"/>
  <c r="BE65" i="1"/>
  <c r="BC65" i="1"/>
  <c r="BA65" i="1"/>
  <c r="BB65" i="1" s="1"/>
  <c r="AW65" i="1"/>
  <c r="AX65" i="1" s="1"/>
  <c r="AR65" i="1"/>
  <c r="AS65" i="1" s="1"/>
  <c r="AN65" i="1"/>
  <c r="AM65" i="1"/>
  <c r="AH65" i="1"/>
  <c r="AI65" i="1" s="1"/>
  <c r="AD65" i="1"/>
  <c r="AC65" i="1"/>
  <c r="X65" i="1"/>
  <c r="Y65" i="1" s="1"/>
  <c r="S65" i="1"/>
  <c r="T65" i="1" s="1"/>
  <c r="N65" i="1"/>
  <c r="O65" i="1" s="1"/>
  <c r="I65" i="1"/>
  <c r="J65" i="1" s="1"/>
  <c r="D65" i="1"/>
  <c r="E65" i="1" s="1"/>
  <c r="AV64" i="1"/>
  <c r="AU64" i="1"/>
  <c r="AQ64" i="1"/>
  <c r="AP64" i="1"/>
  <c r="AS64" i="1" s="1"/>
  <c r="AN64" i="1"/>
  <c r="AL64" i="1"/>
  <c r="AG64" i="1"/>
  <c r="AB64" i="1"/>
  <c r="AC64" i="1" s="1"/>
  <c r="W64" i="1"/>
  <c r="V64" i="1"/>
  <c r="R64" i="1"/>
  <c r="Q64" i="1"/>
  <c r="T64" i="1" s="1"/>
  <c r="M64" i="1"/>
  <c r="H64" i="1"/>
  <c r="J64" i="1" s="1"/>
  <c r="C64" i="1"/>
  <c r="B64" i="1"/>
  <c r="BA63" i="1"/>
  <c r="AV63" i="1"/>
  <c r="AQ63" i="1"/>
  <c r="AL63" i="1"/>
  <c r="AG63" i="1"/>
  <c r="AB63" i="1"/>
  <c r="W63" i="1"/>
  <c r="R63" i="1"/>
  <c r="M63" i="1"/>
  <c r="H63" i="1"/>
  <c r="C63" i="1"/>
  <c r="BC62" i="1"/>
  <c r="BA62" i="1"/>
  <c r="AZ62" i="1"/>
  <c r="BB62" i="1" s="1"/>
  <c r="AV62" i="1"/>
  <c r="BA61" i="1"/>
  <c r="AZ61" i="1"/>
  <c r="BB61" i="1" s="1"/>
  <c r="BC61" i="1" s="1"/>
  <c r="AV61" i="1"/>
  <c r="BC60" i="1"/>
  <c r="BA60" i="1"/>
  <c r="AZ60" i="1"/>
  <c r="AV60" i="1"/>
  <c r="AU60" i="1"/>
  <c r="AX60" i="1" s="1"/>
  <c r="AQ60" i="1"/>
  <c r="AP60" i="1"/>
  <c r="AS60" i="1" s="1"/>
  <c r="AN60" i="1"/>
  <c r="AL60" i="1"/>
  <c r="AK60" i="1"/>
  <c r="AI60" i="1"/>
  <c r="AG60" i="1"/>
  <c r="AF60" i="1"/>
  <c r="AB60" i="1"/>
  <c r="AA60" i="1"/>
  <c r="W60" i="1"/>
  <c r="V60" i="1"/>
  <c r="Y60" i="1" s="1"/>
  <c r="T60" i="1"/>
  <c r="R60" i="1"/>
  <c r="Q60" i="1"/>
  <c r="O60" i="1"/>
  <c r="M60" i="1"/>
  <c r="L60" i="1"/>
  <c r="H60" i="1"/>
  <c r="G60" i="1"/>
  <c r="J60" i="1" s="1"/>
  <c r="C60" i="1"/>
  <c r="B60" i="1"/>
  <c r="E60" i="1" s="1"/>
  <c r="BE59" i="1"/>
  <c r="BC59" i="1"/>
  <c r="BA59" i="1"/>
  <c r="BB59" i="1" s="1"/>
  <c r="AW59" i="1"/>
  <c r="AX59" i="1" s="1"/>
  <c r="AV59" i="1"/>
  <c r="BF59" i="1" s="1"/>
  <c r="AR59" i="1"/>
  <c r="AS59" i="1" s="1"/>
  <c r="AN59" i="1"/>
  <c r="AM59" i="1"/>
  <c r="AH59" i="1"/>
  <c r="AI59" i="1" s="1"/>
  <c r="AD59" i="1"/>
  <c r="AC59" i="1"/>
  <c r="X59" i="1"/>
  <c r="Y59" i="1" s="1"/>
  <c r="T59" i="1"/>
  <c r="S59" i="1"/>
  <c r="N59" i="1"/>
  <c r="O59" i="1" s="1"/>
  <c r="I59" i="1"/>
  <c r="D59" i="1"/>
  <c r="E59" i="1" s="1"/>
  <c r="BH58" i="1"/>
  <c r="BE58" i="1"/>
  <c r="BB58" i="1"/>
  <c r="BC58" i="1" s="1"/>
  <c r="BA58" i="1"/>
  <c r="AW58" i="1"/>
  <c r="AX58" i="1" s="1"/>
  <c r="AV58" i="1"/>
  <c r="BF58" i="1" s="1"/>
  <c r="BG58" i="1" s="1"/>
  <c r="AR58" i="1"/>
  <c r="AS58" i="1" s="1"/>
  <c r="AM58" i="1"/>
  <c r="AN58" i="1" s="1"/>
  <c r="AH58" i="1"/>
  <c r="AI58" i="1" s="1"/>
  <c r="AD58" i="1"/>
  <c r="AC58" i="1"/>
  <c r="X58" i="1"/>
  <c r="Y58" i="1" s="1"/>
  <c r="T58" i="1"/>
  <c r="S58" i="1"/>
  <c r="N58" i="1"/>
  <c r="O58" i="1" s="1"/>
  <c r="J58" i="1"/>
  <c r="I58" i="1"/>
  <c r="D58" i="1"/>
  <c r="E58" i="1" s="1"/>
  <c r="BE57" i="1"/>
  <c r="BE60" i="1" s="1"/>
  <c r="BC57" i="1"/>
  <c r="BB57" i="1"/>
  <c r="BA57" i="1"/>
  <c r="AW57" i="1"/>
  <c r="AX57" i="1" s="1"/>
  <c r="AV57" i="1"/>
  <c r="BF57" i="1" s="1"/>
  <c r="AR57" i="1"/>
  <c r="AS57" i="1" s="1"/>
  <c r="AM57" i="1"/>
  <c r="AN57" i="1" s="1"/>
  <c r="AH57" i="1"/>
  <c r="AI57" i="1" s="1"/>
  <c r="AC57" i="1"/>
  <c r="AD57" i="1" s="1"/>
  <c r="X57" i="1"/>
  <c r="Y57" i="1" s="1"/>
  <c r="S57" i="1"/>
  <c r="T57" i="1" s="1"/>
  <c r="N57" i="1"/>
  <c r="O57" i="1" s="1"/>
  <c r="I57" i="1"/>
  <c r="J57" i="1" s="1"/>
  <c r="E57" i="1"/>
  <c r="D57" i="1"/>
  <c r="BF53" i="1"/>
  <c r="BA53" i="1"/>
  <c r="AZ53" i="1"/>
  <c r="BB53" i="1" s="1"/>
  <c r="BC53" i="1" s="1"/>
  <c r="AW53" i="1"/>
  <c r="AX53" i="1" s="1"/>
  <c r="AV53" i="1"/>
  <c r="AU53" i="1"/>
  <c r="AQ53" i="1"/>
  <c r="AR53" i="1" s="1"/>
  <c r="AS53" i="1" s="1"/>
  <c r="AP53" i="1"/>
  <c r="AL53" i="1"/>
  <c r="AK53" i="1"/>
  <c r="AH53" i="1"/>
  <c r="AI53" i="1" s="1"/>
  <c r="AG53" i="1"/>
  <c r="AF53" i="1"/>
  <c r="AB53" i="1"/>
  <c r="AC53" i="1" s="1"/>
  <c r="AD53" i="1" s="1"/>
  <c r="AA53" i="1"/>
  <c r="W53" i="1"/>
  <c r="V53" i="1"/>
  <c r="X53" i="1" s="1"/>
  <c r="Y53" i="1" s="1"/>
  <c r="R53" i="1"/>
  <c r="Q53" i="1"/>
  <c r="M53" i="1"/>
  <c r="L53" i="1"/>
  <c r="N53" i="1" s="1"/>
  <c r="O53" i="1" s="1"/>
  <c r="I53" i="1"/>
  <c r="J53" i="1" s="1"/>
  <c r="H53" i="1"/>
  <c r="G53" i="1"/>
  <c r="D53" i="1"/>
  <c r="E53" i="1" s="1"/>
  <c r="C53" i="1"/>
  <c r="B53" i="1"/>
  <c r="BA52" i="1"/>
  <c r="AZ52" i="1"/>
  <c r="BB52" i="1" s="1"/>
  <c r="BC52" i="1" s="1"/>
  <c r="AW52" i="1"/>
  <c r="AX52" i="1" s="1"/>
  <c r="AV52" i="1"/>
  <c r="AU52" i="1"/>
  <c r="AQ52" i="1"/>
  <c r="AR52" i="1" s="1"/>
  <c r="AS52" i="1" s="1"/>
  <c r="AP52" i="1"/>
  <c r="AL52" i="1"/>
  <c r="AK52" i="1"/>
  <c r="AM52" i="1" s="1"/>
  <c r="AN52" i="1" s="1"/>
  <c r="AH52" i="1"/>
  <c r="AI52" i="1" s="1"/>
  <c r="AG52" i="1"/>
  <c r="AF52" i="1"/>
  <c r="AB52" i="1"/>
  <c r="AC52" i="1" s="1"/>
  <c r="AD52" i="1" s="1"/>
  <c r="AA52" i="1"/>
  <c r="W52" i="1"/>
  <c r="V52" i="1"/>
  <c r="X52" i="1" s="1"/>
  <c r="Y52" i="1" s="1"/>
  <c r="R52" i="1"/>
  <c r="Q52" i="1"/>
  <c r="N52" i="1"/>
  <c r="O52" i="1" s="1"/>
  <c r="M52" i="1"/>
  <c r="L52" i="1"/>
  <c r="H52" i="1"/>
  <c r="I52" i="1" s="1"/>
  <c r="J52" i="1" s="1"/>
  <c r="G52" i="1"/>
  <c r="C52" i="1"/>
  <c r="B52" i="1"/>
  <c r="BF51" i="1"/>
  <c r="BE51" i="1"/>
  <c r="BA51" i="1"/>
  <c r="AZ51" i="1"/>
  <c r="BB51" i="1" s="1"/>
  <c r="BC51" i="1" s="1"/>
  <c r="AW51" i="1"/>
  <c r="AX51" i="1" s="1"/>
  <c r="AV51" i="1"/>
  <c r="AU51" i="1"/>
  <c r="AR51" i="1"/>
  <c r="AS51" i="1" s="1"/>
  <c r="AQ51" i="1"/>
  <c r="AP51" i="1"/>
  <c r="AL51" i="1"/>
  <c r="AK51" i="1"/>
  <c r="AM51" i="1" s="1"/>
  <c r="AN51" i="1" s="1"/>
  <c r="AG51" i="1"/>
  <c r="AF51" i="1"/>
  <c r="AH51" i="1" s="1"/>
  <c r="AI51" i="1" s="1"/>
  <c r="AC51" i="1"/>
  <c r="AD51" i="1" s="1"/>
  <c r="AB51" i="1"/>
  <c r="AA51" i="1"/>
  <c r="W51" i="1"/>
  <c r="X51" i="1" s="1"/>
  <c r="Y51" i="1" s="1"/>
  <c r="V51" i="1"/>
  <c r="R51" i="1"/>
  <c r="Q51" i="1"/>
  <c r="S51" i="1" s="1"/>
  <c r="M51" i="1"/>
  <c r="L51" i="1"/>
  <c r="H51" i="1"/>
  <c r="G51" i="1"/>
  <c r="C51" i="1"/>
  <c r="B51" i="1"/>
  <c r="D51" i="1" s="1"/>
  <c r="E51" i="1" s="1"/>
  <c r="BA50" i="1"/>
  <c r="AZ50" i="1"/>
  <c r="AV50" i="1"/>
  <c r="AU50" i="1"/>
  <c r="AW50" i="1" s="1"/>
  <c r="AX50" i="1" s="1"/>
  <c r="AQ50" i="1"/>
  <c r="AP50" i="1"/>
  <c r="AL50" i="1"/>
  <c r="AK50" i="1"/>
  <c r="AM50" i="1" s="1"/>
  <c r="AN50" i="1" s="1"/>
  <c r="AG50" i="1"/>
  <c r="AF50" i="1"/>
  <c r="AB50" i="1"/>
  <c r="AA50" i="1"/>
  <c r="W50" i="1"/>
  <c r="V50" i="1"/>
  <c r="X50" i="1" s="1"/>
  <c r="Y50" i="1" s="1"/>
  <c r="R50" i="1"/>
  <c r="Q50" i="1"/>
  <c r="S50" i="1" s="1"/>
  <c r="T50" i="1" s="1"/>
  <c r="M50" i="1"/>
  <c r="L50" i="1"/>
  <c r="H50" i="1"/>
  <c r="G50" i="1"/>
  <c r="C50" i="1"/>
  <c r="B50" i="1"/>
  <c r="BB49" i="1"/>
  <c r="BC49" i="1" s="1"/>
  <c r="BA49" i="1"/>
  <c r="AZ49" i="1"/>
  <c r="AV49" i="1"/>
  <c r="AW49" i="1" s="1"/>
  <c r="AX49" i="1" s="1"/>
  <c r="AU49" i="1"/>
  <c r="AQ49" i="1"/>
  <c r="AP49" i="1"/>
  <c r="AL49" i="1"/>
  <c r="AK49" i="1"/>
  <c r="AM49" i="1" s="1"/>
  <c r="AN49" i="1" s="1"/>
  <c r="AH49" i="1"/>
  <c r="AI49" i="1" s="1"/>
  <c r="AG49" i="1"/>
  <c r="AF49" i="1"/>
  <c r="AB49" i="1"/>
  <c r="AC49" i="1" s="1"/>
  <c r="AD49" i="1" s="1"/>
  <c r="AA49" i="1"/>
  <c r="W49" i="1"/>
  <c r="V49" i="1"/>
  <c r="X49" i="1" s="1"/>
  <c r="Y49" i="1" s="1"/>
  <c r="R49" i="1"/>
  <c r="Q49" i="1"/>
  <c r="S49" i="1" s="1"/>
  <c r="T49" i="1" s="1"/>
  <c r="N49" i="1"/>
  <c r="O49" i="1" s="1"/>
  <c r="M49" i="1"/>
  <c r="L49" i="1"/>
  <c r="H49" i="1"/>
  <c r="I49" i="1" s="1"/>
  <c r="J49" i="1" s="1"/>
  <c r="G49" i="1"/>
  <c r="C49" i="1"/>
  <c r="B49" i="1"/>
  <c r="BF46" i="1"/>
  <c r="BE46" i="1"/>
  <c r="BG46" i="1" s="1"/>
  <c r="BH46" i="1" s="1"/>
  <c r="BB46" i="1"/>
  <c r="BC46" i="1" s="1"/>
  <c r="AX46" i="1"/>
  <c r="AW46" i="1"/>
  <c r="AR46" i="1"/>
  <c r="AS46" i="1" s="1"/>
  <c r="AN46" i="1"/>
  <c r="AM46" i="1"/>
  <c r="AH46" i="1"/>
  <c r="AI46" i="1" s="1"/>
  <c r="AC46" i="1"/>
  <c r="AD46" i="1" s="1"/>
  <c r="X46" i="1"/>
  <c r="Y46" i="1" s="1"/>
  <c r="S46" i="1"/>
  <c r="T46" i="1" s="1"/>
  <c r="N46" i="1"/>
  <c r="O46" i="1" s="1"/>
  <c r="J46" i="1"/>
  <c r="I46" i="1"/>
  <c r="D46" i="1"/>
  <c r="BA45" i="1"/>
  <c r="BF45" i="1" s="1"/>
  <c r="AV45" i="1"/>
  <c r="AU45" i="1"/>
  <c r="AW45" i="1" s="1"/>
  <c r="AX45" i="1" s="1"/>
  <c r="AS45" i="1"/>
  <c r="AQ45" i="1"/>
  <c r="AP45" i="1"/>
  <c r="AR45" i="1" s="1"/>
  <c r="AN45" i="1"/>
  <c r="AL45" i="1"/>
  <c r="AK45" i="1"/>
  <c r="AM45" i="1" s="1"/>
  <c r="AG45" i="1"/>
  <c r="AF45" i="1"/>
  <c r="AH45" i="1" s="1"/>
  <c r="AI45" i="1" s="1"/>
  <c r="AB45" i="1"/>
  <c r="AA45" i="1"/>
  <c r="AC45" i="1" s="1"/>
  <c r="AD45" i="1" s="1"/>
  <c r="Y45" i="1"/>
  <c r="W45" i="1"/>
  <c r="V45" i="1"/>
  <c r="X45" i="1" s="1"/>
  <c r="T45" i="1"/>
  <c r="R45" i="1"/>
  <c r="Q45" i="1"/>
  <c r="S45" i="1" s="1"/>
  <c r="M45" i="1"/>
  <c r="L45" i="1"/>
  <c r="N45" i="1" s="1"/>
  <c r="O45" i="1" s="1"/>
  <c r="H45" i="1"/>
  <c r="G45" i="1"/>
  <c r="E45" i="1"/>
  <c r="C45" i="1"/>
  <c r="B45" i="1"/>
  <c r="D45" i="1" s="1"/>
  <c r="BA44" i="1"/>
  <c r="AV44" i="1"/>
  <c r="AU44" i="1"/>
  <c r="AQ44" i="1"/>
  <c r="AP44" i="1"/>
  <c r="AL44" i="1"/>
  <c r="AK44" i="1"/>
  <c r="AM44" i="1" s="1"/>
  <c r="AN44" i="1" s="1"/>
  <c r="AG44" i="1"/>
  <c r="AF44" i="1"/>
  <c r="AH44" i="1" s="1"/>
  <c r="AI44" i="1" s="1"/>
  <c r="AB44" i="1"/>
  <c r="AA44" i="1"/>
  <c r="W44" i="1"/>
  <c r="V44" i="1"/>
  <c r="R44" i="1"/>
  <c r="Q44" i="1"/>
  <c r="S44" i="1" s="1"/>
  <c r="T44" i="1" s="1"/>
  <c r="M44" i="1"/>
  <c r="L44" i="1"/>
  <c r="N44" i="1" s="1"/>
  <c r="O44" i="1" s="1"/>
  <c r="H44" i="1"/>
  <c r="G44" i="1"/>
  <c r="C44" i="1"/>
  <c r="B44" i="1"/>
  <c r="BA43" i="1"/>
  <c r="AV43" i="1"/>
  <c r="AU43" i="1"/>
  <c r="AW43" i="1" s="1"/>
  <c r="AX43" i="1" s="1"/>
  <c r="AQ43" i="1"/>
  <c r="AP43" i="1"/>
  <c r="AR43" i="1" s="1"/>
  <c r="AS43" i="1" s="1"/>
  <c r="AM43" i="1"/>
  <c r="AN43" i="1" s="1"/>
  <c r="AL43" i="1"/>
  <c r="AK43" i="1"/>
  <c r="AG43" i="1"/>
  <c r="AH43" i="1" s="1"/>
  <c r="AI43" i="1" s="1"/>
  <c r="AF43" i="1"/>
  <c r="AB43" i="1"/>
  <c r="AA43" i="1"/>
  <c r="W43" i="1"/>
  <c r="V43" i="1"/>
  <c r="X43" i="1" s="1"/>
  <c r="Y43" i="1" s="1"/>
  <c r="S43" i="1"/>
  <c r="T43" i="1" s="1"/>
  <c r="R43" i="1"/>
  <c r="Q43" i="1"/>
  <c r="M43" i="1"/>
  <c r="BF43" i="1" s="1"/>
  <c r="L43" i="1"/>
  <c r="H43" i="1"/>
  <c r="G43" i="1"/>
  <c r="I43" i="1" s="1"/>
  <c r="J43" i="1" s="1"/>
  <c r="C43" i="1"/>
  <c r="B43" i="1"/>
  <c r="D43" i="1" s="1"/>
  <c r="E43" i="1" s="1"/>
  <c r="BA42" i="1"/>
  <c r="AV42" i="1"/>
  <c r="AQ42" i="1"/>
  <c r="AL42" i="1"/>
  <c r="AG42" i="1"/>
  <c r="AB42" i="1"/>
  <c r="W42" i="1"/>
  <c r="R42" i="1"/>
  <c r="M42" i="1"/>
  <c r="H42" i="1"/>
  <c r="C42" i="1"/>
  <c r="BF41" i="1"/>
  <c r="BA41" i="1"/>
  <c r="AW41" i="1"/>
  <c r="AX41" i="1" s="1"/>
  <c r="AV41" i="1"/>
  <c r="AU41" i="1"/>
  <c r="AR41" i="1"/>
  <c r="AS41" i="1" s="1"/>
  <c r="AQ41" i="1"/>
  <c r="AP41" i="1"/>
  <c r="AM41" i="1"/>
  <c r="AN41" i="1" s="1"/>
  <c r="AL41" i="1"/>
  <c r="AK41" i="1"/>
  <c r="AH41" i="1"/>
  <c r="AI41" i="1" s="1"/>
  <c r="AG41" i="1"/>
  <c r="AF41" i="1"/>
  <c r="AC41" i="1"/>
  <c r="AD41" i="1" s="1"/>
  <c r="AB41" i="1"/>
  <c r="AA41" i="1"/>
  <c r="X41" i="1"/>
  <c r="Y41" i="1" s="1"/>
  <c r="W41" i="1"/>
  <c r="V41" i="1"/>
  <c r="S41" i="1"/>
  <c r="T41" i="1" s="1"/>
  <c r="R41" i="1"/>
  <c r="Q41" i="1"/>
  <c r="N41" i="1"/>
  <c r="O41" i="1" s="1"/>
  <c r="M41" i="1"/>
  <c r="L41" i="1"/>
  <c r="I41" i="1"/>
  <c r="J41" i="1" s="1"/>
  <c r="H41" i="1"/>
  <c r="G41" i="1"/>
  <c r="D41" i="1"/>
  <c r="E41" i="1" s="1"/>
  <c r="C41" i="1"/>
  <c r="B41" i="1"/>
  <c r="BA40" i="1"/>
  <c r="AV40" i="1"/>
  <c r="AQ40" i="1"/>
  <c r="AL40" i="1"/>
  <c r="AG40" i="1"/>
  <c r="AB40" i="1"/>
  <c r="W40" i="1"/>
  <c r="R40" i="1"/>
  <c r="M40" i="1"/>
  <c r="H40" i="1"/>
  <c r="C40" i="1"/>
  <c r="BA39" i="1"/>
  <c r="AV39" i="1"/>
  <c r="AU39" i="1"/>
  <c r="AW39" i="1" s="1"/>
  <c r="AX39" i="1" s="1"/>
  <c r="AQ39" i="1"/>
  <c r="AL39" i="1"/>
  <c r="AK39" i="1"/>
  <c r="AM39" i="1" s="1"/>
  <c r="AN39" i="1" s="1"/>
  <c r="AG39" i="1"/>
  <c r="AB39" i="1"/>
  <c r="W39" i="1"/>
  <c r="R39" i="1"/>
  <c r="M39" i="1"/>
  <c r="H39" i="1"/>
  <c r="G39" i="1"/>
  <c r="I39" i="1" s="1"/>
  <c r="J39" i="1" s="1"/>
  <c r="C39" i="1"/>
  <c r="BA38" i="1"/>
  <c r="AV38" i="1"/>
  <c r="AU38" i="1"/>
  <c r="AW38" i="1" s="1"/>
  <c r="AX38" i="1" s="1"/>
  <c r="AQ38" i="1"/>
  <c r="AP38" i="1"/>
  <c r="AL38" i="1"/>
  <c r="AK38" i="1"/>
  <c r="AG38" i="1"/>
  <c r="AF38" i="1"/>
  <c r="AH38" i="1" s="1"/>
  <c r="AI38" i="1" s="1"/>
  <c r="AB38" i="1"/>
  <c r="AA38" i="1"/>
  <c r="AC38" i="1" s="1"/>
  <c r="AD38" i="1" s="1"/>
  <c r="W38" i="1"/>
  <c r="V38" i="1"/>
  <c r="R38" i="1"/>
  <c r="Q38" i="1"/>
  <c r="M38" i="1"/>
  <c r="L38" i="1"/>
  <c r="H38" i="1"/>
  <c r="G38" i="1"/>
  <c r="I38" i="1" s="1"/>
  <c r="J38" i="1" s="1"/>
  <c r="C38" i="1"/>
  <c r="B38" i="1"/>
  <c r="BA37" i="1"/>
  <c r="AV37" i="1"/>
  <c r="AQ37" i="1"/>
  <c r="AL37" i="1"/>
  <c r="AG37" i="1"/>
  <c r="AB37" i="1"/>
  <c r="W37" i="1"/>
  <c r="R37" i="1"/>
  <c r="M37" i="1"/>
  <c r="H37" i="1"/>
  <c r="C37" i="1"/>
  <c r="BA36" i="1"/>
  <c r="AV36" i="1"/>
  <c r="AU36" i="1"/>
  <c r="AQ36" i="1"/>
  <c r="AP36" i="1"/>
  <c r="AR36" i="1" s="1"/>
  <c r="AS36" i="1" s="1"/>
  <c r="AL36" i="1"/>
  <c r="AK36" i="1"/>
  <c r="AG36" i="1"/>
  <c r="AF36" i="1"/>
  <c r="AB36" i="1"/>
  <c r="AA36" i="1"/>
  <c r="W36" i="1"/>
  <c r="V36" i="1"/>
  <c r="X36" i="1" s="1"/>
  <c r="Y36" i="1" s="1"/>
  <c r="R36" i="1"/>
  <c r="Q36" i="1"/>
  <c r="M36" i="1"/>
  <c r="L36" i="1"/>
  <c r="H36" i="1"/>
  <c r="G36" i="1"/>
  <c r="C36" i="1"/>
  <c r="B36" i="1"/>
  <c r="D36" i="1" s="1"/>
  <c r="BA35" i="1"/>
  <c r="AW35" i="1"/>
  <c r="AV35" i="1"/>
  <c r="AU35" i="1"/>
  <c r="AQ35" i="1"/>
  <c r="AR35" i="1" s="1"/>
  <c r="AP35" i="1"/>
  <c r="AL35" i="1"/>
  <c r="AK35" i="1"/>
  <c r="AG35" i="1"/>
  <c r="AF35" i="1"/>
  <c r="AH35" i="1" s="1"/>
  <c r="AI35" i="1" s="1"/>
  <c r="AC35" i="1"/>
  <c r="AD35" i="1" s="1"/>
  <c r="AB35" i="1"/>
  <c r="AA35" i="1"/>
  <c r="W35" i="1"/>
  <c r="X35" i="1" s="1"/>
  <c r="Y35" i="1" s="1"/>
  <c r="V35" i="1"/>
  <c r="R35" i="1"/>
  <c r="Q35" i="1"/>
  <c r="S35" i="1" s="1"/>
  <c r="T35" i="1" s="1"/>
  <c r="M35" i="1"/>
  <c r="L35" i="1"/>
  <c r="I35" i="1"/>
  <c r="H35" i="1"/>
  <c r="G35" i="1"/>
  <c r="BE35" i="1" s="1"/>
  <c r="C35" i="1"/>
  <c r="D35" i="1" s="1"/>
  <c r="B35" i="1"/>
  <c r="BA34" i="1"/>
  <c r="BF34" i="1" s="1"/>
  <c r="AV34" i="1"/>
  <c r="AU34" i="1"/>
  <c r="AQ34" i="1"/>
  <c r="AP34" i="1"/>
  <c r="AL34" i="1"/>
  <c r="AK34" i="1"/>
  <c r="AG34" i="1"/>
  <c r="AF34" i="1"/>
  <c r="AB34" i="1"/>
  <c r="AA34" i="1"/>
  <c r="W34" i="1"/>
  <c r="V34" i="1"/>
  <c r="R34" i="1"/>
  <c r="Q34" i="1"/>
  <c r="M34" i="1"/>
  <c r="L34" i="1"/>
  <c r="H34" i="1"/>
  <c r="G34" i="1"/>
  <c r="C34" i="1"/>
  <c r="B34" i="1"/>
  <c r="BA31" i="1"/>
  <c r="AV31" i="1"/>
  <c r="AQ31" i="1"/>
  <c r="AL31" i="1"/>
  <c r="AG31" i="1"/>
  <c r="AB31" i="1"/>
  <c r="W31" i="1"/>
  <c r="R31" i="1"/>
  <c r="M31" i="1"/>
  <c r="H31" i="1"/>
  <c r="C31" i="1"/>
  <c r="BA30" i="1"/>
  <c r="AV30" i="1"/>
  <c r="AQ30" i="1"/>
  <c r="AL30" i="1"/>
  <c r="AG30" i="1"/>
  <c r="AB30" i="1"/>
  <c r="W30" i="1"/>
  <c r="R30" i="1"/>
  <c r="M30" i="1"/>
  <c r="H30" i="1"/>
  <c r="C30" i="1"/>
  <c r="BA29" i="1"/>
  <c r="AW29" i="1"/>
  <c r="AV29" i="1"/>
  <c r="AU29" i="1"/>
  <c r="AQ29" i="1"/>
  <c r="AP29" i="1"/>
  <c r="AR29" i="1" s="1"/>
  <c r="AL29" i="1"/>
  <c r="AK29" i="1"/>
  <c r="AM29" i="1" s="1"/>
  <c r="AN29" i="1" s="1"/>
  <c r="AH29" i="1"/>
  <c r="AI29" i="1" s="1"/>
  <c r="AG29" i="1"/>
  <c r="AF29" i="1"/>
  <c r="AB29" i="1"/>
  <c r="AC29" i="1" s="1"/>
  <c r="AD29" i="1" s="1"/>
  <c r="AA29" i="1"/>
  <c r="W29" i="1"/>
  <c r="V29" i="1"/>
  <c r="X29" i="1" s="1"/>
  <c r="R29" i="1"/>
  <c r="Q29" i="1"/>
  <c r="N29" i="1"/>
  <c r="M29" i="1"/>
  <c r="L29" i="1"/>
  <c r="I29" i="1"/>
  <c r="J29" i="1" s="1"/>
  <c r="H29" i="1"/>
  <c r="G29" i="1"/>
  <c r="C29" i="1"/>
  <c r="D29" i="1" s="1"/>
  <c r="B29" i="1"/>
  <c r="BA28" i="1"/>
  <c r="AV28" i="1"/>
  <c r="AQ28" i="1"/>
  <c r="AL28" i="1"/>
  <c r="AG28" i="1"/>
  <c r="AB28" i="1"/>
  <c r="W28" i="1"/>
  <c r="R28" i="1"/>
  <c r="M28" i="1"/>
  <c r="H28" i="1"/>
  <c r="C28" i="1"/>
  <c r="BA27" i="1"/>
  <c r="AV27" i="1"/>
  <c r="AQ27" i="1"/>
  <c r="AL27" i="1"/>
  <c r="AG27" i="1"/>
  <c r="AB27" i="1"/>
  <c r="W27" i="1"/>
  <c r="R27" i="1"/>
  <c r="M27" i="1"/>
  <c r="H27" i="1"/>
  <c r="C27" i="1"/>
  <c r="BA26" i="1"/>
  <c r="AX26" i="1"/>
  <c r="AW26" i="1"/>
  <c r="AV26" i="1"/>
  <c r="AU26" i="1"/>
  <c r="AS26" i="1"/>
  <c r="AR26" i="1"/>
  <c r="AQ26" i="1"/>
  <c r="AP26" i="1"/>
  <c r="AN26" i="1"/>
  <c r="AM26" i="1"/>
  <c r="AL26" i="1"/>
  <c r="AK26" i="1"/>
  <c r="AI26" i="1"/>
  <c r="AH26" i="1"/>
  <c r="AG26" i="1"/>
  <c r="AF26" i="1"/>
  <c r="AD26" i="1"/>
  <c r="AC26" i="1"/>
  <c r="AB26" i="1"/>
  <c r="AA26" i="1"/>
  <c r="Y26" i="1"/>
  <c r="X26" i="1"/>
  <c r="W26" i="1"/>
  <c r="V26" i="1"/>
  <c r="S26" i="1"/>
  <c r="R26" i="1"/>
  <c r="Q26" i="1"/>
  <c r="M26" i="1"/>
  <c r="N26" i="1" s="1"/>
  <c r="O26" i="1" s="1"/>
  <c r="L26" i="1"/>
  <c r="H26" i="1"/>
  <c r="BF26" i="1" s="1"/>
  <c r="G26" i="1"/>
  <c r="C26" i="1"/>
  <c r="B26" i="1"/>
  <c r="BA25" i="1"/>
  <c r="AV25" i="1"/>
  <c r="AW25" i="1" s="1"/>
  <c r="AX25" i="1" s="1"/>
  <c r="AU25" i="1"/>
  <c r="AQ25" i="1"/>
  <c r="AP25" i="1"/>
  <c r="AR25" i="1" s="1"/>
  <c r="AS25" i="1" s="1"/>
  <c r="AL25" i="1"/>
  <c r="AK25" i="1"/>
  <c r="AM25" i="1" s="1"/>
  <c r="AN25" i="1" s="1"/>
  <c r="AH25" i="1"/>
  <c r="AI25" i="1" s="1"/>
  <c r="AG25" i="1"/>
  <c r="AF25" i="1"/>
  <c r="AB25" i="1"/>
  <c r="AC25" i="1" s="1"/>
  <c r="AD25" i="1" s="1"/>
  <c r="AA25" i="1"/>
  <c r="W25" i="1"/>
  <c r="V25" i="1"/>
  <c r="R25" i="1"/>
  <c r="Q25" i="1"/>
  <c r="N25" i="1"/>
  <c r="O25" i="1" s="1"/>
  <c r="M25" i="1"/>
  <c r="L25" i="1"/>
  <c r="I25" i="1"/>
  <c r="J25" i="1" s="1"/>
  <c r="H25" i="1"/>
  <c r="G25" i="1"/>
  <c r="D25" i="1"/>
  <c r="E25" i="1" s="1"/>
  <c r="C25" i="1"/>
  <c r="B25" i="1"/>
  <c r="BA24" i="1"/>
  <c r="AV24" i="1"/>
  <c r="AQ24" i="1"/>
  <c r="AL24" i="1"/>
  <c r="AG24" i="1"/>
  <c r="AB24" i="1"/>
  <c r="W24" i="1"/>
  <c r="R24" i="1"/>
  <c r="M24" i="1"/>
  <c r="H24" i="1"/>
  <c r="C24" i="1"/>
  <c r="BA23" i="1"/>
  <c r="AV23" i="1"/>
  <c r="AQ23" i="1"/>
  <c r="AL23" i="1"/>
  <c r="AG23" i="1"/>
  <c r="AB23" i="1"/>
  <c r="W23" i="1"/>
  <c r="R23" i="1"/>
  <c r="M23" i="1"/>
  <c r="H23" i="1"/>
  <c r="C23" i="1"/>
  <c r="BE22" i="1"/>
  <c r="BA22" i="1"/>
  <c r="AW22" i="1"/>
  <c r="AX22" i="1" s="1"/>
  <c r="AV22" i="1"/>
  <c r="AV68" i="1" s="1"/>
  <c r="AU22" i="1"/>
  <c r="AU68" i="1" s="1"/>
  <c r="AR22" i="1"/>
  <c r="AS22" i="1" s="1"/>
  <c r="AQ22" i="1"/>
  <c r="AQ68" i="1" s="1"/>
  <c r="AP22" i="1"/>
  <c r="AP68" i="1" s="1"/>
  <c r="AM22" i="1"/>
  <c r="AN22" i="1" s="1"/>
  <c r="AL22" i="1"/>
  <c r="AK22" i="1"/>
  <c r="AK68" i="1" s="1"/>
  <c r="AH22" i="1"/>
  <c r="AI22" i="1" s="1"/>
  <c r="AG22" i="1"/>
  <c r="AG68" i="1" s="1"/>
  <c r="AF22" i="1"/>
  <c r="AC22" i="1"/>
  <c r="AD22" i="1" s="1"/>
  <c r="AB22" i="1"/>
  <c r="AB68" i="1" s="1"/>
  <c r="AA22" i="1"/>
  <c r="AA68" i="1" s="1"/>
  <c r="W22" i="1"/>
  <c r="W68" i="1" s="1"/>
  <c r="V22" i="1"/>
  <c r="V68" i="1" s="1"/>
  <c r="R22" i="1"/>
  <c r="R68" i="1" s="1"/>
  <c r="Q22" i="1"/>
  <c r="Q68" i="1" s="1"/>
  <c r="M22" i="1"/>
  <c r="M68" i="1" s="1"/>
  <c r="L22" i="1"/>
  <c r="L68" i="1" s="1"/>
  <c r="I22" i="1"/>
  <c r="J22" i="1" s="1"/>
  <c r="H22" i="1"/>
  <c r="H68" i="1" s="1"/>
  <c r="G22" i="1"/>
  <c r="G68" i="1" s="1"/>
  <c r="C22" i="1"/>
  <c r="C68" i="1" s="1"/>
  <c r="B22" i="1"/>
  <c r="B68" i="1" s="1"/>
  <c r="BA21" i="1"/>
  <c r="AV21" i="1"/>
  <c r="AQ21" i="1"/>
  <c r="AL21" i="1"/>
  <c r="AG21" i="1"/>
  <c r="AB21" i="1"/>
  <c r="W21" i="1"/>
  <c r="R21" i="1"/>
  <c r="M21" i="1"/>
  <c r="H21" i="1"/>
  <c r="C21" i="1"/>
  <c r="BA20" i="1"/>
  <c r="AV20" i="1"/>
  <c r="AW20" i="1" s="1"/>
  <c r="AX20" i="1" s="1"/>
  <c r="AU20" i="1"/>
  <c r="AU62" i="1" s="1"/>
  <c r="AW62" i="1" s="1"/>
  <c r="AX62" i="1" s="1"/>
  <c r="AQ20" i="1"/>
  <c r="AQ62" i="1" s="1"/>
  <c r="AP20" i="1"/>
  <c r="AL20" i="1"/>
  <c r="AL62" i="1" s="1"/>
  <c r="AK20" i="1"/>
  <c r="AH20" i="1"/>
  <c r="AI20" i="1" s="1"/>
  <c r="AG20" i="1"/>
  <c r="AG62" i="1" s="1"/>
  <c r="AF20" i="1"/>
  <c r="AB20" i="1"/>
  <c r="AB62" i="1" s="1"/>
  <c r="AA20" i="1"/>
  <c r="AA62" i="1" s="1"/>
  <c r="W20" i="1"/>
  <c r="W62" i="1" s="1"/>
  <c r="V20" i="1"/>
  <c r="R20" i="1"/>
  <c r="R62" i="1" s="1"/>
  <c r="Q20" i="1"/>
  <c r="N20" i="1"/>
  <c r="O20" i="1" s="1"/>
  <c r="M20" i="1"/>
  <c r="M62" i="1" s="1"/>
  <c r="L20" i="1"/>
  <c r="H20" i="1"/>
  <c r="H62" i="1" s="1"/>
  <c r="G20" i="1"/>
  <c r="G62" i="1" s="1"/>
  <c r="C20" i="1"/>
  <c r="C62" i="1" s="1"/>
  <c r="B20" i="1"/>
  <c r="BA19" i="1"/>
  <c r="AV19" i="1"/>
  <c r="AQ19" i="1"/>
  <c r="AL19" i="1"/>
  <c r="AG19" i="1"/>
  <c r="AB19" i="1"/>
  <c r="W19" i="1"/>
  <c r="R19" i="1"/>
  <c r="M19" i="1"/>
  <c r="H19" i="1"/>
  <c r="C19" i="1"/>
  <c r="BA18" i="1"/>
  <c r="BF18" i="1" s="1"/>
  <c r="AW18" i="1"/>
  <c r="AX18" i="1" s="1"/>
  <c r="AV18" i="1"/>
  <c r="AU18" i="1"/>
  <c r="AR18" i="1"/>
  <c r="AS18" i="1" s="1"/>
  <c r="AQ18" i="1"/>
  <c r="AP18" i="1"/>
  <c r="AM18" i="1"/>
  <c r="AN18" i="1" s="1"/>
  <c r="AL18" i="1"/>
  <c r="AK18" i="1"/>
  <c r="AH18" i="1"/>
  <c r="AI18" i="1" s="1"/>
  <c r="AG18" i="1"/>
  <c r="AF18" i="1"/>
  <c r="AC18" i="1"/>
  <c r="AD18" i="1" s="1"/>
  <c r="AB18" i="1"/>
  <c r="AA18" i="1"/>
  <c r="X18" i="1"/>
  <c r="Y18" i="1" s="1"/>
  <c r="W18" i="1"/>
  <c r="V18" i="1"/>
  <c r="S18" i="1"/>
  <c r="T18" i="1" s="1"/>
  <c r="R18" i="1"/>
  <c r="Q18" i="1"/>
  <c r="N18" i="1"/>
  <c r="O18" i="1" s="1"/>
  <c r="M18" i="1"/>
  <c r="L18" i="1"/>
  <c r="I18" i="1"/>
  <c r="J18" i="1" s="1"/>
  <c r="H18" i="1"/>
  <c r="G18" i="1"/>
  <c r="D18" i="1"/>
  <c r="E18" i="1" s="1"/>
  <c r="C18" i="1"/>
  <c r="B18" i="1"/>
  <c r="BA17" i="1"/>
  <c r="AV17" i="1"/>
  <c r="AQ17" i="1"/>
  <c r="AP17" i="1"/>
  <c r="AL17" i="1"/>
  <c r="AG17" i="1"/>
  <c r="AB17" i="1"/>
  <c r="W17" i="1"/>
  <c r="R17" i="1"/>
  <c r="M17" i="1"/>
  <c r="H17" i="1"/>
  <c r="C17" i="1"/>
  <c r="BA16" i="1"/>
  <c r="AV16" i="1"/>
  <c r="AU16" i="1"/>
  <c r="AW16" i="1" s="1"/>
  <c r="AX16" i="1" s="1"/>
  <c r="AR16" i="1"/>
  <c r="AQ16" i="1"/>
  <c r="AP16" i="1"/>
  <c r="AM16" i="1"/>
  <c r="AL16" i="1"/>
  <c r="AK16" i="1"/>
  <c r="AG16" i="1"/>
  <c r="AF16" i="1"/>
  <c r="AH16" i="1" s="1"/>
  <c r="AB16" i="1"/>
  <c r="AA16" i="1"/>
  <c r="AC16" i="1" s="1"/>
  <c r="Y16" i="1"/>
  <c r="W16" i="1"/>
  <c r="V16" i="1"/>
  <c r="X16" i="1" s="1"/>
  <c r="R16" i="1"/>
  <c r="Q16" i="1"/>
  <c r="S16" i="1" s="1"/>
  <c r="T16" i="1" s="1"/>
  <c r="N16" i="1"/>
  <c r="M16" i="1"/>
  <c r="L16" i="1"/>
  <c r="I16" i="1"/>
  <c r="H16" i="1"/>
  <c r="G16" i="1"/>
  <c r="C16" i="1"/>
  <c r="B16" i="1"/>
  <c r="D16" i="1" s="1"/>
  <c r="BA15" i="1"/>
  <c r="AV15" i="1"/>
  <c r="AU15" i="1"/>
  <c r="AQ15" i="1"/>
  <c r="AP15" i="1"/>
  <c r="AR15" i="1" s="1"/>
  <c r="AS15" i="1" s="1"/>
  <c r="AL15" i="1"/>
  <c r="AK15" i="1"/>
  <c r="AG15" i="1"/>
  <c r="AF15" i="1"/>
  <c r="AH15" i="1" s="1"/>
  <c r="AD15" i="1"/>
  <c r="AB15" i="1"/>
  <c r="AA15" i="1"/>
  <c r="AC15" i="1" s="1"/>
  <c r="X15" i="1"/>
  <c r="W15" i="1"/>
  <c r="V15" i="1"/>
  <c r="S15" i="1"/>
  <c r="T15" i="1" s="1"/>
  <c r="R15" i="1"/>
  <c r="Q15" i="1"/>
  <c r="M15" i="1"/>
  <c r="N15" i="1" s="1"/>
  <c r="L15" i="1"/>
  <c r="H15" i="1"/>
  <c r="BF15" i="1" s="1"/>
  <c r="G15" i="1"/>
  <c r="I15" i="1" s="1"/>
  <c r="C15" i="1"/>
  <c r="B15" i="1"/>
  <c r="D15" i="1" s="1"/>
  <c r="BA14" i="1"/>
  <c r="AV14" i="1"/>
  <c r="AU14" i="1"/>
  <c r="AQ14" i="1"/>
  <c r="AP14" i="1"/>
  <c r="AR14" i="1" s="1"/>
  <c r="AS14" i="1" s="1"/>
  <c r="AN14" i="1"/>
  <c r="AL14" i="1"/>
  <c r="AK14" i="1"/>
  <c r="AM14" i="1" s="1"/>
  <c r="AG14" i="1"/>
  <c r="AF14" i="1"/>
  <c r="AB14" i="1"/>
  <c r="AA14" i="1"/>
  <c r="AC14" i="1" s="1"/>
  <c r="AD14" i="1" s="1"/>
  <c r="W14" i="1"/>
  <c r="V14" i="1"/>
  <c r="X14" i="1" s="1"/>
  <c r="Y14" i="1" s="1"/>
  <c r="T14" i="1"/>
  <c r="R14" i="1"/>
  <c r="Q14" i="1"/>
  <c r="S14" i="1" s="1"/>
  <c r="M14" i="1"/>
  <c r="L14" i="1"/>
  <c r="H14" i="1"/>
  <c r="G14" i="1"/>
  <c r="I14" i="1" s="1"/>
  <c r="J14" i="1" s="1"/>
  <c r="C14" i="1"/>
  <c r="B14" i="1"/>
  <c r="D14" i="1" s="1"/>
  <c r="E14" i="1" s="1"/>
  <c r="BA13" i="1"/>
  <c r="AW13" i="1"/>
  <c r="AX13" i="1" s="1"/>
  <c r="AV13" i="1"/>
  <c r="AU13" i="1"/>
  <c r="AQ13" i="1"/>
  <c r="AR13" i="1" s="1"/>
  <c r="AS13" i="1" s="1"/>
  <c r="AP13" i="1"/>
  <c r="AL13" i="1"/>
  <c r="AK13" i="1"/>
  <c r="AK17" i="1" s="1"/>
  <c r="AG13" i="1"/>
  <c r="AF13" i="1"/>
  <c r="AH13" i="1" s="1"/>
  <c r="AI13" i="1" s="1"/>
  <c r="AC13" i="1"/>
  <c r="AD13" i="1" s="1"/>
  <c r="AB13" i="1"/>
  <c r="AA13" i="1"/>
  <c r="W13" i="1"/>
  <c r="X13" i="1" s="1"/>
  <c r="Y13" i="1" s="1"/>
  <c r="V13" i="1"/>
  <c r="R13" i="1"/>
  <c r="Q13" i="1"/>
  <c r="S13" i="1" s="1"/>
  <c r="T13" i="1" s="1"/>
  <c r="M13" i="1"/>
  <c r="L13" i="1"/>
  <c r="N13" i="1" s="1"/>
  <c r="O13" i="1" s="1"/>
  <c r="I13" i="1"/>
  <c r="J13" i="1" s="1"/>
  <c r="H13" i="1"/>
  <c r="BF13" i="1" s="1"/>
  <c r="G13" i="1"/>
  <c r="BE13" i="1" s="1"/>
  <c r="BG13" i="1" s="1"/>
  <c r="BH13" i="1" s="1"/>
  <c r="C13" i="1"/>
  <c r="D13" i="1" s="1"/>
  <c r="E13" i="1" s="1"/>
  <c r="B13" i="1"/>
  <c r="BE12" i="1"/>
  <c r="BA12" i="1"/>
  <c r="AV12" i="1"/>
  <c r="AW12" i="1" s="1"/>
  <c r="AX12" i="1" s="1"/>
  <c r="AU12" i="1"/>
  <c r="AQ12" i="1"/>
  <c r="AR12" i="1" s="1"/>
  <c r="AS12" i="1" s="1"/>
  <c r="AP12" i="1"/>
  <c r="AL12" i="1"/>
  <c r="AM12" i="1" s="1"/>
  <c r="AN12" i="1" s="1"/>
  <c r="AK12" i="1"/>
  <c r="AG12" i="1"/>
  <c r="AH12" i="1" s="1"/>
  <c r="AI12" i="1" s="1"/>
  <c r="AF12" i="1"/>
  <c r="AB12" i="1"/>
  <c r="AC12" i="1" s="1"/>
  <c r="AD12" i="1" s="1"/>
  <c r="AA12" i="1"/>
  <c r="W12" i="1"/>
  <c r="X12" i="1" s="1"/>
  <c r="Y12" i="1" s="1"/>
  <c r="V12" i="1"/>
  <c r="R12" i="1"/>
  <c r="S12" i="1" s="1"/>
  <c r="T12" i="1" s="1"/>
  <c r="Q12" i="1"/>
  <c r="M12" i="1"/>
  <c r="N12" i="1" s="1"/>
  <c r="O12" i="1" s="1"/>
  <c r="L12" i="1"/>
  <c r="H12" i="1"/>
  <c r="BF12" i="1" s="1"/>
  <c r="G12" i="1"/>
  <c r="C12" i="1"/>
  <c r="D12" i="1" s="1"/>
  <c r="E12" i="1" s="1"/>
  <c r="B12" i="1"/>
  <c r="BF11" i="1"/>
  <c r="BA11" i="1"/>
  <c r="AW11" i="1"/>
  <c r="AX11" i="1" s="1"/>
  <c r="AV11" i="1"/>
  <c r="AU11" i="1"/>
  <c r="AR11" i="1"/>
  <c r="AS11" i="1" s="1"/>
  <c r="AQ11" i="1"/>
  <c r="AQ61" i="1" s="1"/>
  <c r="AP11" i="1"/>
  <c r="AM11" i="1"/>
  <c r="AN11" i="1" s="1"/>
  <c r="AL11" i="1"/>
  <c r="AL61" i="1" s="1"/>
  <c r="AK11" i="1"/>
  <c r="AK61" i="1" s="1"/>
  <c r="AM61" i="1" s="1"/>
  <c r="AN61" i="1" s="1"/>
  <c r="AH11" i="1"/>
  <c r="AI11" i="1" s="1"/>
  <c r="AG11" i="1"/>
  <c r="AG61" i="1" s="1"/>
  <c r="AF11" i="1"/>
  <c r="AC11" i="1"/>
  <c r="AD11" i="1" s="1"/>
  <c r="AB11" i="1"/>
  <c r="AB61" i="1" s="1"/>
  <c r="AA11" i="1"/>
  <c r="X11" i="1"/>
  <c r="Y11" i="1" s="1"/>
  <c r="W11" i="1"/>
  <c r="W61" i="1" s="1"/>
  <c r="V11" i="1"/>
  <c r="S11" i="1"/>
  <c r="T11" i="1" s="1"/>
  <c r="R11" i="1"/>
  <c r="R61" i="1" s="1"/>
  <c r="Q11" i="1"/>
  <c r="N11" i="1"/>
  <c r="O11" i="1" s="1"/>
  <c r="M11" i="1"/>
  <c r="M61" i="1" s="1"/>
  <c r="L11" i="1"/>
  <c r="I11" i="1"/>
  <c r="J11" i="1" s="1"/>
  <c r="H11" i="1"/>
  <c r="H61" i="1" s="1"/>
  <c r="G11" i="1"/>
  <c r="D11" i="1"/>
  <c r="E11" i="1" s="1"/>
  <c r="C11" i="1"/>
  <c r="C61" i="1" s="1"/>
  <c r="B11" i="1"/>
  <c r="BF8" i="1"/>
  <c r="BE8" i="1"/>
  <c r="BA8" i="1"/>
  <c r="AZ8" i="1"/>
  <c r="AV8" i="1"/>
  <c r="AU8" i="1"/>
  <c r="AQ8" i="1"/>
  <c r="AP8" i="1"/>
  <c r="AL8" i="1"/>
  <c r="AK8" i="1"/>
  <c r="AG8" i="1"/>
  <c r="AF8" i="1"/>
  <c r="AB8" i="1"/>
  <c r="AA8" i="1"/>
  <c r="W8" i="1"/>
  <c r="V8" i="1"/>
  <c r="R8" i="1"/>
  <c r="Q8" i="1"/>
  <c r="M8" i="1"/>
  <c r="L8" i="1"/>
  <c r="H8" i="1"/>
  <c r="G8" i="1"/>
  <c r="C8" i="1"/>
  <c r="B8" i="1"/>
  <c r="A3" i="1"/>
  <c r="A2" i="1"/>
  <c r="BG12" i="1" l="1"/>
  <c r="BH12" i="1" s="1"/>
  <c r="AK19" i="1"/>
  <c r="AM17" i="1"/>
  <c r="AN17" i="1" s="1"/>
  <c r="V89" i="1"/>
  <c r="X34" i="1"/>
  <c r="Y34" i="1" s="1"/>
  <c r="AF89" i="1"/>
  <c r="AH34" i="1"/>
  <c r="AI34" i="1" s="1"/>
  <c r="AP89" i="1"/>
  <c r="AR34" i="1"/>
  <c r="AS34" i="1" s="1"/>
  <c r="BH60" i="1"/>
  <c r="I12" i="1"/>
  <c r="J12" i="1" s="1"/>
  <c r="AK62" i="1"/>
  <c r="AM62" i="1" s="1"/>
  <c r="AN62" i="1" s="1"/>
  <c r="AK21" i="1"/>
  <c r="AN21" i="1" s="1"/>
  <c r="AM20" i="1"/>
  <c r="AN20" i="1" s="1"/>
  <c r="D22" i="1"/>
  <c r="E22" i="1" s="1"/>
  <c r="X22" i="1"/>
  <c r="Y22" i="1" s="1"/>
  <c r="BE15" i="1"/>
  <c r="BG15" i="1" s="1"/>
  <c r="BH15" i="1" s="1"/>
  <c r="B61" i="1"/>
  <c r="D61" i="1" s="1"/>
  <c r="E61" i="1" s="1"/>
  <c r="B39" i="1"/>
  <c r="D39" i="1" s="1"/>
  <c r="E39" i="1" s="1"/>
  <c r="B17" i="1"/>
  <c r="G17" i="1"/>
  <c r="BE11" i="1"/>
  <c r="G61" i="1"/>
  <c r="I61" i="1" s="1"/>
  <c r="J61" i="1" s="1"/>
  <c r="L17" i="1"/>
  <c r="Q61" i="1"/>
  <c r="S61" i="1" s="1"/>
  <c r="T61" i="1" s="1"/>
  <c r="Q17" i="1"/>
  <c r="V61" i="1"/>
  <c r="X61" i="1" s="1"/>
  <c r="Y61" i="1" s="1"/>
  <c r="V39" i="1"/>
  <c r="X39" i="1" s="1"/>
  <c r="Y39" i="1" s="1"/>
  <c r="V17" i="1"/>
  <c r="AA61" i="1"/>
  <c r="AC61" i="1" s="1"/>
  <c r="AD61" i="1" s="1"/>
  <c r="AA17" i="1"/>
  <c r="AF61" i="1"/>
  <c r="AH61" i="1" s="1"/>
  <c r="AI61" i="1" s="1"/>
  <c r="AF17" i="1"/>
  <c r="AP61" i="1"/>
  <c r="AR61" i="1" s="1"/>
  <c r="AS61" i="1" s="1"/>
  <c r="AP39" i="1"/>
  <c r="AR39" i="1" s="1"/>
  <c r="AS39" i="1" s="1"/>
  <c r="AU61" i="1"/>
  <c r="AW61" i="1" s="1"/>
  <c r="AX61" i="1" s="1"/>
  <c r="AU17" i="1"/>
  <c r="N14" i="1"/>
  <c r="O14" i="1" s="1"/>
  <c r="AH14" i="1"/>
  <c r="AI14" i="1" s="1"/>
  <c r="AW14" i="1"/>
  <c r="AX14" i="1" s="1"/>
  <c r="AM15" i="1"/>
  <c r="AN15" i="1" s="1"/>
  <c r="AW15" i="1"/>
  <c r="BF16" i="1"/>
  <c r="B62" i="1"/>
  <c r="D62" i="1" s="1"/>
  <c r="E62" i="1" s="1"/>
  <c r="D20" i="1"/>
  <c r="E20" i="1" s="1"/>
  <c r="I20" i="1"/>
  <c r="J20" i="1" s="1"/>
  <c r="Q62" i="1"/>
  <c r="S62" i="1" s="1"/>
  <c r="T62" i="1" s="1"/>
  <c r="S20" i="1"/>
  <c r="T20" i="1" s="1"/>
  <c r="AR20" i="1"/>
  <c r="AS20" i="1" s="1"/>
  <c r="N22" i="1"/>
  <c r="O22" i="1" s="1"/>
  <c r="BF22" i="1"/>
  <c r="BE25" i="1"/>
  <c r="S25" i="1"/>
  <c r="T25" i="1" s="1"/>
  <c r="BF29" i="1"/>
  <c r="BF36" i="1"/>
  <c r="N38" i="1"/>
  <c r="O38" i="1" s="1"/>
  <c r="L39" i="1"/>
  <c r="N39" i="1" s="1"/>
  <c r="O39" i="1" s="1"/>
  <c r="Q39" i="1"/>
  <c r="S39" i="1" s="1"/>
  <c r="T39" i="1" s="1"/>
  <c r="BE43" i="1"/>
  <c r="BG43" i="1" s="1"/>
  <c r="BH43" i="1" s="1"/>
  <c r="L61" i="1"/>
  <c r="N61" i="1" s="1"/>
  <c r="O61" i="1" s="1"/>
  <c r="AP62" i="1"/>
  <c r="AR62" i="1" s="1"/>
  <c r="AS62" i="1" s="1"/>
  <c r="BF61" i="1"/>
  <c r="AP19" i="1"/>
  <c r="AR17" i="1"/>
  <c r="AS17" i="1" s="1"/>
  <c r="B89" i="1"/>
  <c r="D34" i="1"/>
  <c r="E34" i="1" s="1"/>
  <c r="L89" i="1"/>
  <c r="N34" i="1"/>
  <c r="O34" i="1" s="1"/>
  <c r="D52" i="1"/>
  <c r="E52" i="1" s="1"/>
  <c r="BE52" i="1"/>
  <c r="BF14" i="1"/>
  <c r="BF17" i="1" s="1"/>
  <c r="BF19" i="1" s="1"/>
  <c r="BF24" i="1" s="1"/>
  <c r="V62" i="1"/>
  <c r="X62" i="1" s="1"/>
  <c r="Y62" i="1" s="1"/>
  <c r="X20" i="1"/>
  <c r="Y20" i="1" s="1"/>
  <c r="AC20" i="1"/>
  <c r="AD20" i="1" s="1"/>
  <c r="BF20" i="1"/>
  <c r="BF35" i="1"/>
  <c r="BG35" i="1" s="1"/>
  <c r="BH35" i="1" s="1"/>
  <c r="N43" i="1"/>
  <c r="O43" i="1" s="1"/>
  <c r="BF52" i="1"/>
  <c r="BE67" i="1"/>
  <c r="AM13" i="1"/>
  <c r="AN13" i="1" s="1"/>
  <c r="BE14" i="1"/>
  <c r="BE16" i="1"/>
  <c r="S22" i="1"/>
  <c r="T22" i="1" s="1"/>
  <c r="BF25" i="1"/>
  <c r="AC36" i="1"/>
  <c r="AD36" i="1" s="1"/>
  <c r="BE36" i="1"/>
  <c r="BG36" i="1" s="1"/>
  <c r="BH36" i="1" s="1"/>
  <c r="BE38" i="1"/>
  <c r="AA39" i="1"/>
  <c r="AC39" i="1" s="1"/>
  <c r="AD39" i="1" s="1"/>
  <c r="BE50" i="1"/>
  <c r="D50" i="1"/>
  <c r="E50" i="1" s="1"/>
  <c r="I62" i="1"/>
  <c r="J62" i="1" s="1"/>
  <c r="AC62" i="1"/>
  <c r="AD62" i="1" s="1"/>
  <c r="BE20" i="1"/>
  <c r="N68" i="1"/>
  <c r="O68" i="1" s="1"/>
  <c r="X25" i="1"/>
  <c r="Y25" i="1" s="1"/>
  <c r="BE26" i="1"/>
  <c r="BG26" i="1" s="1"/>
  <c r="BH26" i="1" s="1"/>
  <c r="I26" i="1"/>
  <c r="J26" i="1" s="1"/>
  <c r="AM35" i="1"/>
  <c r="I36" i="1"/>
  <c r="J36" i="1" s="1"/>
  <c r="AW36" i="1"/>
  <c r="AX36" i="1" s="1"/>
  <c r="AC43" i="1"/>
  <c r="AD43" i="1" s="1"/>
  <c r="D49" i="1"/>
  <c r="E49" i="1" s="1"/>
  <c r="AR49" i="1"/>
  <c r="AS49" i="1" s="1"/>
  <c r="BE49" i="1"/>
  <c r="BG49" i="1" s="1"/>
  <c r="BH49" i="1" s="1"/>
  <c r="BF50" i="1"/>
  <c r="BE53" i="1"/>
  <c r="BG53" i="1" s="1"/>
  <c r="BH53" i="1" s="1"/>
  <c r="BF60" i="1"/>
  <c r="BG57" i="1"/>
  <c r="BH57" i="1" s="1"/>
  <c r="BE45" i="1"/>
  <c r="BG45" i="1" s="1"/>
  <c r="BH45" i="1" s="1"/>
  <c r="I45" i="1"/>
  <c r="J45" i="1" s="1"/>
  <c r="BF64" i="1"/>
  <c r="BH64" i="1" s="1"/>
  <c r="BE18" i="1"/>
  <c r="BG18" i="1" s="1"/>
  <c r="BH18" i="1" s="1"/>
  <c r="L62" i="1"/>
  <c r="N62" i="1" s="1"/>
  <c r="O62" i="1" s="1"/>
  <c r="AF62" i="1"/>
  <c r="AH62" i="1" s="1"/>
  <c r="AI62" i="1" s="1"/>
  <c r="G89" i="1"/>
  <c r="BE34" i="1"/>
  <c r="BG34" i="1" s="1"/>
  <c r="BH34" i="1" s="1"/>
  <c r="I34" i="1"/>
  <c r="J34" i="1" s="1"/>
  <c r="Q89" i="1"/>
  <c r="S34" i="1"/>
  <c r="T34" i="1" s="1"/>
  <c r="AA89" i="1"/>
  <c r="AC34" i="1"/>
  <c r="AD34" i="1" s="1"/>
  <c r="AK89" i="1"/>
  <c r="AM34" i="1"/>
  <c r="AN34" i="1" s="1"/>
  <c r="AU89" i="1"/>
  <c r="AW34" i="1"/>
  <c r="AX34" i="1" s="1"/>
  <c r="AF39" i="1"/>
  <c r="AH39" i="1" s="1"/>
  <c r="AI39" i="1" s="1"/>
  <c r="BF42" i="1"/>
  <c r="BF49" i="1"/>
  <c r="D68" i="1"/>
  <c r="E68" i="1" s="1"/>
  <c r="I68" i="1"/>
  <c r="J68" i="1" s="1"/>
  <c r="S68" i="1"/>
  <c r="T68" i="1" s="1"/>
  <c r="X68" i="1"/>
  <c r="Y68" i="1" s="1"/>
  <c r="AC68" i="1"/>
  <c r="AD68" i="1" s="1"/>
  <c r="AM68" i="1"/>
  <c r="AN68" i="1" s="1"/>
  <c r="AR68" i="1"/>
  <c r="AS68" i="1" s="1"/>
  <c r="AW68" i="1"/>
  <c r="AX68" i="1" s="1"/>
  <c r="D26" i="1"/>
  <c r="S29" i="1"/>
  <c r="T29" i="1" s="1"/>
  <c r="N35" i="1"/>
  <c r="S36" i="1"/>
  <c r="T36" i="1" s="1"/>
  <c r="AM36" i="1"/>
  <c r="AN36" i="1" s="1"/>
  <c r="D38" i="1"/>
  <c r="E38" i="1" s="1"/>
  <c r="BF38" i="1"/>
  <c r="BF39" i="1" s="1"/>
  <c r="X38" i="1"/>
  <c r="Y38" i="1" s="1"/>
  <c r="AR38" i="1"/>
  <c r="AS38" i="1" s="1"/>
  <c r="I44" i="1"/>
  <c r="J44" i="1" s="1"/>
  <c r="AC44" i="1"/>
  <c r="AD44" i="1" s="1"/>
  <c r="AW44" i="1"/>
  <c r="AX44" i="1" s="1"/>
  <c r="BE44" i="1"/>
  <c r="AC50" i="1"/>
  <c r="AD50" i="1" s="1"/>
  <c r="S52" i="1"/>
  <c r="T52" i="1" s="1"/>
  <c r="AM53" i="1"/>
  <c r="AN53" i="1" s="1"/>
  <c r="BE68" i="1"/>
  <c r="BE29" i="1"/>
  <c r="BG29" i="1" s="1"/>
  <c r="BH29" i="1" s="1"/>
  <c r="N36" i="1"/>
  <c r="O36" i="1" s="1"/>
  <c r="AH36" i="1"/>
  <c r="AI36" i="1" s="1"/>
  <c r="S38" i="1"/>
  <c r="T38" i="1" s="1"/>
  <c r="AM38" i="1"/>
  <c r="AN38" i="1" s="1"/>
  <c r="B42" i="1"/>
  <c r="D42" i="1" s="1"/>
  <c r="E42" i="1" s="1"/>
  <c r="G42" i="1"/>
  <c r="I42" i="1" s="1"/>
  <c r="J42" i="1" s="1"/>
  <c r="BE41" i="1"/>
  <c r="L42" i="1"/>
  <c r="N42" i="1" s="1"/>
  <c r="O42" i="1" s="1"/>
  <c r="Q42" i="1"/>
  <c r="S42" i="1" s="1"/>
  <c r="T42" i="1" s="1"/>
  <c r="V42" i="1"/>
  <c r="X42" i="1" s="1"/>
  <c r="Y42" i="1" s="1"/>
  <c r="AA42" i="1"/>
  <c r="AC42" i="1" s="1"/>
  <c r="AD42" i="1" s="1"/>
  <c r="AF42" i="1"/>
  <c r="AH42" i="1" s="1"/>
  <c r="AI42" i="1" s="1"/>
  <c r="AK42" i="1"/>
  <c r="AM42" i="1" s="1"/>
  <c r="AN42" i="1" s="1"/>
  <c r="AP42" i="1"/>
  <c r="AR42" i="1" s="1"/>
  <c r="AS42" i="1" s="1"/>
  <c r="AU42" i="1"/>
  <c r="AW42" i="1" s="1"/>
  <c r="AX42" i="1" s="1"/>
  <c r="D44" i="1"/>
  <c r="E44" i="1" s="1"/>
  <c r="BF44" i="1"/>
  <c r="X44" i="1"/>
  <c r="Y44" i="1" s="1"/>
  <c r="AR44" i="1"/>
  <c r="AS44" i="1" s="1"/>
  <c r="I50" i="1"/>
  <c r="J50" i="1" s="1"/>
  <c r="AR50" i="1"/>
  <c r="AS50" i="1" s="1"/>
  <c r="I51" i="1"/>
  <c r="J51" i="1" s="1"/>
  <c r="BG51" i="1"/>
  <c r="BH51" i="1" s="1"/>
  <c r="S53" i="1"/>
  <c r="T53" i="1" s="1"/>
  <c r="AD60" i="1"/>
  <c r="AX64" i="1"/>
  <c r="AD64" i="1"/>
  <c r="N50" i="1"/>
  <c r="O50" i="1" s="1"/>
  <c r="AH50" i="1"/>
  <c r="AI50" i="1" s="1"/>
  <c r="BB50" i="1"/>
  <c r="BC50" i="1" s="1"/>
  <c r="N51" i="1"/>
  <c r="O51" i="1" s="1"/>
  <c r="BG59" i="1"/>
  <c r="BH59" i="1" s="1"/>
  <c r="BE64" i="1"/>
  <c r="E64" i="1"/>
  <c r="Y64" i="1"/>
  <c r="BG66" i="1"/>
  <c r="BH66" i="1" s="1"/>
  <c r="I67" i="1"/>
  <c r="J67" i="1" s="1"/>
  <c r="S67" i="1"/>
  <c r="T67" i="1" s="1"/>
  <c r="AC67" i="1"/>
  <c r="AD67" i="1" s="1"/>
  <c r="AM67" i="1"/>
  <c r="AN67" i="1" s="1"/>
  <c r="AW67" i="1"/>
  <c r="AX67" i="1" s="1"/>
  <c r="BF65" i="1"/>
  <c r="BF67" i="1" s="1"/>
  <c r="BF30" i="1" l="1"/>
  <c r="BF31" i="1" s="1"/>
  <c r="BF27" i="1"/>
  <c r="BF28" i="1" s="1"/>
  <c r="BE62" i="1"/>
  <c r="BG20" i="1"/>
  <c r="BH20" i="1" s="1"/>
  <c r="BG67" i="1"/>
  <c r="BH67" i="1" s="1"/>
  <c r="BG65" i="1"/>
  <c r="BH65" i="1" s="1"/>
  <c r="BF62" i="1"/>
  <c r="BF21" i="1"/>
  <c r="AP23" i="1"/>
  <c r="AS23" i="1" s="1"/>
  <c r="AR19" i="1"/>
  <c r="AS19" i="1" s="1"/>
  <c r="AP24" i="1"/>
  <c r="BG25" i="1"/>
  <c r="BH25" i="1" s="1"/>
  <c r="AP21" i="1"/>
  <c r="AS21" i="1" s="1"/>
  <c r="Q19" i="1"/>
  <c r="S17" i="1"/>
  <c r="T17" i="1" s="1"/>
  <c r="BE61" i="1"/>
  <c r="BG61" i="1" s="1"/>
  <c r="BH61" i="1" s="1"/>
  <c r="BE17" i="1"/>
  <c r="BG11" i="1"/>
  <c r="BH11" i="1" s="1"/>
  <c r="BE39" i="1"/>
  <c r="BG39" i="1" s="1"/>
  <c r="BH39" i="1" s="1"/>
  <c r="BG38" i="1"/>
  <c r="BH38" i="1" s="1"/>
  <c r="BG14" i="1"/>
  <c r="BH14" i="1" s="1"/>
  <c r="BG52" i="1"/>
  <c r="BH52" i="1" s="1"/>
  <c r="BF68" i="1"/>
  <c r="BF23" i="1"/>
  <c r="BG22" i="1"/>
  <c r="BH22" i="1" s="1"/>
  <c r="AU19" i="1"/>
  <c r="AW17" i="1"/>
  <c r="AX17" i="1" s="1"/>
  <c r="AF19" i="1"/>
  <c r="AH17" i="1"/>
  <c r="AI17" i="1" s="1"/>
  <c r="V19" i="1"/>
  <c r="X17" i="1"/>
  <c r="Y17" i="1" s="1"/>
  <c r="G19" i="1"/>
  <c r="I17" i="1"/>
  <c r="J17" i="1" s="1"/>
  <c r="AK24" i="1"/>
  <c r="AK23" i="1"/>
  <c r="AN23" i="1" s="1"/>
  <c r="AM19" i="1"/>
  <c r="AN19" i="1" s="1"/>
  <c r="BG50" i="1"/>
  <c r="BH50" i="1" s="1"/>
  <c r="AA19" i="1"/>
  <c r="AC17" i="1"/>
  <c r="AD17" i="1" s="1"/>
  <c r="BG16" i="1"/>
  <c r="BH16" i="1" s="1"/>
  <c r="BE42" i="1"/>
  <c r="BG42" i="1" s="1"/>
  <c r="BH42" i="1" s="1"/>
  <c r="BG41" i="1"/>
  <c r="BH41" i="1" s="1"/>
  <c r="BG68" i="1"/>
  <c r="BH68" i="1" s="1"/>
  <c r="BG44" i="1"/>
  <c r="BH44" i="1" s="1"/>
  <c r="L19" i="1"/>
  <c r="N17" i="1"/>
  <c r="O17" i="1" s="1"/>
  <c r="B19" i="1"/>
  <c r="D17" i="1"/>
  <c r="E17" i="1" s="1"/>
  <c r="AR24" i="1" l="1"/>
  <c r="AS24" i="1" s="1"/>
  <c r="AP27" i="1"/>
  <c r="AA21" i="1"/>
  <c r="AD21" i="1" s="1"/>
  <c r="AC19" i="1"/>
  <c r="AD19" i="1" s="1"/>
  <c r="AA24" i="1"/>
  <c r="AA23" i="1"/>
  <c r="AD23" i="1" s="1"/>
  <c r="AM24" i="1"/>
  <c r="AN24" i="1" s="1"/>
  <c r="AK27" i="1"/>
  <c r="V23" i="1"/>
  <c r="Y23" i="1" s="1"/>
  <c r="X19" i="1"/>
  <c r="Y19" i="1" s="1"/>
  <c r="V24" i="1"/>
  <c r="V21" i="1"/>
  <c r="Y21" i="1" s="1"/>
  <c r="AW19" i="1"/>
  <c r="AX19" i="1" s="1"/>
  <c r="AU21" i="1"/>
  <c r="AX21" i="1" s="1"/>
  <c r="AU24" i="1"/>
  <c r="AU23" i="1"/>
  <c r="AX23" i="1" s="1"/>
  <c r="Q24" i="1"/>
  <c r="Q23" i="1"/>
  <c r="T23" i="1" s="1"/>
  <c r="Q21" i="1"/>
  <c r="T21" i="1" s="1"/>
  <c r="S19" i="1"/>
  <c r="T19" i="1" s="1"/>
  <c r="BG62" i="1"/>
  <c r="BH62" i="1" s="1"/>
  <c r="L24" i="1"/>
  <c r="L23" i="1"/>
  <c r="O23" i="1" s="1"/>
  <c r="N19" i="1"/>
  <c r="O19" i="1" s="1"/>
  <c r="L21" i="1"/>
  <c r="O21" i="1" s="1"/>
  <c r="BG17" i="1"/>
  <c r="BH17" i="1" s="1"/>
  <c r="BE19" i="1"/>
  <c r="B23" i="1"/>
  <c r="E23" i="1" s="1"/>
  <c r="D19" i="1"/>
  <c r="E19" i="1" s="1"/>
  <c r="B24" i="1"/>
  <c r="B21" i="1"/>
  <c r="E21" i="1" s="1"/>
  <c r="I19" i="1"/>
  <c r="J19" i="1" s="1"/>
  <c r="G21" i="1"/>
  <c r="J21" i="1" s="1"/>
  <c r="G24" i="1"/>
  <c r="G23" i="1"/>
  <c r="J23" i="1" s="1"/>
  <c r="AF24" i="1"/>
  <c r="AF23" i="1"/>
  <c r="AI23" i="1" s="1"/>
  <c r="AH19" i="1"/>
  <c r="AI19" i="1" s="1"/>
  <c r="AF21" i="1"/>
  <c r="AI21" i="1" s="1"/>
  <c r="BE24" i="1" l="1"/>
  <c r="BG19" i="1"/>
  <c r="BH19" i="1" s="1"/>
  <c r="BE23" i="1"/>
  <c r="BH23" i="1" s="1"/>
  <c r="BE21" i="1"/>
  <c r="BH21" i="1" s="1"/>
  <c r="AW24" i="1"/>
  <c r="AX24" i="1" s="1"/>
  <c r="AU27" i="1"/>
  <c r="X24" i="1"/>
  <c r="Y24" i="1" s="1"/>
  <c r="V27" i="1"/>
  <c r="I24" i="1"/>
  <c r="J24" i="1" s="1"/>
  <c r="G27" i="1"/>
  <c r="D24" i="1"/>
  <c r="E24" i="1" s="1"/>
  <c r="B27" i="1"/>
  <c r="L27" i="1"/>
  <c r="N24" i="1"/>
  <c r="O24" i="1" s="1"/>
  <c r="AP30" i="1"/>
  <c r="AP28" i="1"/>
  <c r="AS28" i="1" s="1"/>
  <c r="AR27" i="1"/>
  <c r="AS27" i="1" s="1"/>
  <c r="AF27" i="1"/>
  <c r="AH24" i="1"/>
  <c r="AI24" i="1" s="1"/>
  <c r="AK30" i="1"/>
  <c r="AM27" i="1"/>
  <c r="AN27" i="1" s="1"/>
  <c r="AK28" i="1"/>
  <c r="AN28" i="1" s="1"/>
  <c r="S24" i="1"/>
  <c r="T24" i="1" s="1"/>
  <c r="Q27" i="1"/>
  <c r="AC24" i="1"/>
  <c r="AD24" i="1" s="1"/>
  <c r="AA27" i="1"/>
  <c r="Q30" i="1" l="1"/>
  <c r="Q28" i="1"/>
  <c r="T28" i="1" s="1"/>
  <c r="S27" i="1"/>
  <c r="T27" i="1" s="1"/>
  <c r="AK73" i="1"/>
  <c r="AK31" i="1"/>
  <c r="AN31" i="1" s="1"/>
  <c r="AM30" i="1"/>
  <c r="AN30" i="1" s="1"/>
  <c r="B30" i="1"/>
  <c r="B28" i="1"/>
  <c r="E28" i="1" s="1"/>
  <c r="D27" i="1"/>
  <c r="E27" i="1" s="1"/>
  <c r="V30" i="1"/>
  <c r="X27" i="1"/>
  <c r="Y27" i="1" s="1"/>
  <c r="V28" i="1"/>
  <c r="Y28" i="1" s="1"/>
  <c r="AP73" i="1"/>
  <c r="AR30" i="1"/>
  <c r="AS30" i="1" s="1"/>
  <c r="AP31" i="1"/>
  <c r="AS31" i="1" s="1"/>
  <c r="AA30" i="1"/>
  <c r="AA28" i="1"/>
  <c r="AD28" i="1" s="1"/>
  <c r="AC27" i="1"/>
  <c r="AD27" i="1" s="1"/>
  <c r="AF30" i="1"/>
  <c r="AF28" i="1"/>
  <c r="AI28" i="1" s="1"/>
  <c r="AH27" i="1"/>
  <c r="AI27" i="1" s="1"/>
  <c r="G30" i="1"/>
  <c r="I27" i="1"/>
  <c r="J27" i="1" s="1"/>
  <c r="G28" i="1"/>
  <c r="J28" i="1" s="1"/>
  <c r="AU30" i="1"/>
  <c r="AW27" i="1"/>
  <c r="AX27" i="1" s="1"/>
  <c r="AU28" i="1"/>
  <c r="AX28" i="1" s="1"/>
  <c r="L30" i="1"/>
  <c r="L28" i="1"/>
  <c r="O28" i="1" s="1"/>
  <c r="N27" i="1"/>
  <c r="O27" i="1" s="1"/>
  <c r="BE27" i="1"/>
  <c r="BG24" i="1"/>
  <c r="BH24" i="1" s="1"/>
  <c r="L73" i="1" l="1"/>
  <c r="N30" i="1"/>
  <c r="O30" i="1" s="1"/>
  <c r="L31" i="1"/>
  <c r="O31" i="1" s="1"/>
  <c r="AA73" i="1"/>
  <c r="AA31" i="1"/>
  <c r="AD31" i="1" s="1"/>
  <c r="AC30" i="1"/>
  <c r="AD30" i="1" s="1"/>
  <c r="BG27" i="1"/>
  <c r="BH27" i="1" s="1"/>
  <c r="BE28" i="1"/>
  <c r="BH28" i="1" s="1"/>
  <c r="BE30" i="1"/>
  <c r="AF73" i="1"/>
  <c r="AF31" i="1"/>
  <c r="AI31" i="1" s="1"/>
  <c r="AH30" i="1"/>
  <c r="AI30" i="1" s="1"/>
  <c r="B73" i="1"/>
  <c r="D30" i="1"/>
  <c r="E30" i="1" s="1"/>
  <c r="B31" i="1"/>
  <c r="E31" i="1" s="1"/>
  <c r="G73" i="1"/>
  <c r="G31" i="1"/>
  <c r="J31" i="1" s="1"/>
  <c r="I30" i="1"/>
  <c r="J30" i="1" s="1"/>
  <c r="V73" i="1"/>
  <c r="X30" i="1"/>
  <c r="Y30" i="1" s="1"/>
  <c r="V31" i="1"/>
  <c r="Y31" i="1" s="1"/>
  <c r="AU73" i="1"/>
  <c r="AU31" i="1"/>
  <c r="AX31" i="1" s="1"/>
  <c r="AW30" i="1"/>
  <c r="AX30" i="1" s="1"/>
  <c r="Q73" i="1"/>
  <c r="S30" i="1"/>
  <c r="T30" i="1" s="1"/>
  <c r="Q31" i="1"/>
  <c r="T31" i="1" s="1"/>
  <c r="BE31" i="1" l="1"/>
  <c r="BH31" i="1" s="1"/>
  <c r="BG30" i="1"/>
  <c r="BH30" i="1" s="1"/>
</calcChain>
</file>

<file path=xl/sharedStrings.xml><?xml version="1.0" encoding="utf-8"?>
<sst xmlns="http://schemas.openxmlformats.org/spreadsheetml/2006/main" count="190" uniqueCount="88">
  <si>
    <t>REGION V</t>
  </si>
  <si>
    <t xml:space="preserve"> </t>
  </si>
  <si>
    <t>`</t>
  </si>
  <si>
    <t>(In Thousand)</t>
  </si>
  <si>
    <t>NDA</t>
  </si>
  <si>
    <t>ALECO</t>
  </si>
  <si>
    <t>CANORECO</t>
  </si>
  <si>
    <t>CASURECO I</t>
  </si>
  <si>
    <t>CASURECO II</t>
  </si>
  <si>
    <t>CASURECO III</t>
  </si>
  <si>
    <t>CASURECO IV</t>
  </si>
  <si>
    <t>FICELCO</t>
  </si>
  <si>
    <t>MASELCO</t>
  </si>
  <si>
    <t>SORECO I</t>
  </si>
  <si>
    <t>SORECO II</t>
  </si>
  <si>
    <t>TISELCO</t>
  </si>
  <si>
    <t>T O T A L</t>
  </si>
  <si>
    <t>Inc. / (Dec.)</t>
  </si>
  <si>
    <t>Amount</t>
  </si>
  <si>
    <t>Percent</t>
  </si>
  <si>
    <t xml:space="preserve"> Amount</t>
  </si>
  <si>
    <t>STATEMENT OF OPERATIONS</t>
  </si>
  <si>
    <t xml:space="preserve">  Total Bills</t>
  </si>
  <si>
    <t xml:space="preserve">  Less:  RFSC</t>
  </si>
  <si>
    <t xml:space="preserve">            Universal Charge</t>
  </si>
  <si>
    <t xml:space="preserve">            Value Added Tax</t>
  </si>
  <si>
    <t xml:space="preserve">            Other Taxes</t>
  </si>
  <si>
    <t xml:space="preserve">            Others</t>
  </si>
  <si>
    <t xml:space="preserve">  Net Operating Revenue</t>
  </si>
  <si>
    <t xml:space="preserve">  Add:  Other Revenue</t>
  </si>
  <si>
    <t xml:space="preserve">  Total </t>
  </si>
  <si>
    <t xml:space="preserve">  Power Cost</t>
  </si>
  <si>
    <t xml:space="preserve">  %</t>
  </si>
  <si>
    <t xml:space="preserve">  Non-Power Cost</t>
  </si>
  <si>
    <t xml:space="preserve">  Operating Margin (Loss)</t>
  </si>
  <si>
    <t xml:space="preserve">  Depreciation Expenses</t>
  </si>
  <si>
    <t xml:space="preserve">  Interest Expenses</t>
  </si>
  <si>
    <t xml:space="preserve">  Net Operating Margin</t>
  </si>
  <si>
    <t xml:space="preserve">  Other Expenses</t>
  </si>
  <si>
    <t xml:space="preserve">  Net Margin (Loss)</t>
  </si>
  <si>
    <t>FINANCIAL DATA</t>
  </si>
  <si>
    <t xml:space="preserve">  Cash- General Fund</t>
  </si>
  <si>
    <t xml:space="preserve">  Sinking Fund-Loan Fund</t>
  </si>
  <si>
    <t xml:space="preserve">  Sinking Fund-RF/RFSC</t>
  </si>
  <si>
    <t xml:space="preserve">  A/R - Energy Sales</t>
  </si>
  <si>
    <t xml:space="preserve">    Amount</t>
  </si>
  <si>
    <t xml:space="preserve">    No. of Month's Sales</t>
  </si>
  <si>
    <t xml:space="preserve">  A/P - Power</t>
  </si>
  <si>
    <t xml:space="preserve">    No. of Month's Purchases</t>
  </si>
  <si>
    <t xml:space="preserve">  Ave. Monthly Power Payments</t>
  </si>
  <si>
    <t xml:space="preserve">  Advances to Officers &amp; Empl.</t>
  </si>
  <si>
    <t xml:space="preserve">  Remittance to PSALM</t>
  </si>
  <si>
    <t xml:space="preserve">  Reinvestment Fund/RFSC</t>
  </si>
  <si>
    <t xml:space="preserve">  NEA Loan </t>
  </si>
  <si>
    <t xml:space="preserve">       Amount Due</t>
  </si>
  <si>
    <t xml:space="preserve">       Payment</t>
  </si>
  <si>
    <t xml:space="preserve">       No. of Quarters (Advance)/Arrears</t>
  </si>
  <si>
    <t xml:space="preserve">       Loan Amort. (Advance)/Arrears</t>
  </si>
  <si>
    <t xml:space="preserve">  Outstanding Loan</t>
  </si>
  <si>
    <t>STATISTICAL DATA</t>
  </si>
  <si>
    <t xml:space="preserve">  MWH Generated/Purchased</t>
  </si>
  <si>
    <t xml:space="preserve">  MWH Sales</t>
  </si>
  <si>
    <t xml:space="preserve">  MWH Coop Consumption</t>
  </si>
  <si>
    <t xml:space="preserve">  Systems Loss (%)</t>
  </si>
  <si>
    <t xml:space="preserve">  Average Systems Rate (P)</t>
  </si>
  <si>
    <t xml:space="preserve">  Average Power Cost (P)</t>
  </si>
  <si>
    <t xml:space="preserve">  Average Collection Period</t>
  </si>
  <si>
    <t xml:space="preserve"> Average Collection Efficiency (%)</t>
  </si>
  <si>
    <t xml:space="preserve">  Number of Consumers</t>
  </si>
  <si>
    <t xml:space="preserve">  Number of Employees-Actual</t>
  </si>
  <si>
    <t xml:space="preserve">  No. of Consumers per Employee</t>
  </si>
  <si>
    <t xml:space="preserve">  Non-Power Cost/Consumer</t>
  </si>
  <si>
    <t xml:space="preserve">  Peak Load</t>
  </si>
  <si>
    <t xml:space="preserve">  2023 Perf. Assessment Rating/Class</t>
  </si>
  <si>
    <t>C - Mega Large</t>
  </si>
  <si>
    <t>AAA - Mega Large</t>
  </si>
  <si>
    <t>B - Mega Large</t>
  </si>
  <si>
    <t>AA -Mega Large</t>
  </si>
  <si>
    <t>AAA - Extra Large</t>
  </si>
  <si>
    <t xml:space="preserve"> AAA - Extra Large</t>
  </si>
  <si>
    <t>D - Large</t>
  </si>
  <si>
    <t>KPS</t>
  </si>
  <si>
    <t>checking (KPS vs FP) - should be zero</t>
  </si>
  <si>
    <t>Pls Don't Delete</t>
  </si>
  <si>
    <t>General Fund</t>
  </si>
  <si>
    <t xml:space="preserve">   March</t>
  </si>
  <si>
    <t>Increase</t>
  </si>
  <si>
    <t>(Decrease)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</si>
</sst>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_)"/>
    <numFmt numFmtId="166" formatCode="_(* #,##0.0000000_);_(* \(#,##0.0000000\);_(* &quot;-&quot;??_);_(@_)"/>
    <numFmt numFmtId="167" formatCode="0.00_)"/>
  </numFmts>
  <fonts count="12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i/>
      <sz val="12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i/>
      <sz val="12"/>
      <color rgb="FFFF0000"/>
      <name val="Arial"/>
      <family val="2"/>
    </font>
    <font>
      <b/>
      <u/>
      <sz val="12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1" fontId="2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2" fillId="0" borderId="0" xfId="1" applyNumberFormat="1" applyFont="1"/>
    <xf numFmtId="164" fontId="2" fillId="0" borderId="0" xfId="1" applyNumberFormat="1" applyFont="1" applyFill="1"/>
    <xf numFmtId="164" fontId="3" fillId="0" borderId="0" xfId="1" applyNumberFormat="1" applyFont="1"/>
    <xf numFmtId="165" fontId="2" fillId="0" borderId="0" xfId="0" applyNumberFormat="1" applyFont="1"/>
    <xf numFmtId="164" fontId="0" fillId="0" borderId="0" xfId="1" applyNumberFormat="1" applyFont="1"/>
    <xf numFmtId="3" fontId="2" fillId="0" borderId="0" xfId="0" applyNumberFormat="1" applyFont="1" applyAlignment="1">
      <alignment horizontal="left"/>
    </xf>
    <xf numFmtId="164" fontId="6" fillId="0" borderId="0" xfId="1" applyNumberFormat="1" applyFont="1" applyFill="1"/>
    <xf numFmtId="164" fontId="3" fillId="0" borderId="0" xfId="1" applyNumberFormat="1" applyFont="1" applyFill="1"/>
    <xf numFmtId="0" fontId="6" fillId="0" borderId="0" xfId="0" applyFont="1"/>
    <xf numFmtId="164" fontId="2" fillId="0" borderId="0" xfId="1" applyNumberFormat="1" applyFont="1" applyFill="1" applyAlignment="1">
      <alignment horizontal="left"/>
    </xf>
    <xf numFmtId="164" fontId="3" fillId="0" borderId="0" xfId="1" applyNumberFormat="1" applyFont="1" applyFill="1" applyAlignment="1">
      <alignment horizontal="left"/>
    </xf>
    <xf numFmtId="165" fontId="2" fillId="0" borderId="0" xfId="0" applyNumberFormat="1" applyFont="1" applyAlignment="1">
      <alignment horizontal="left"/>
    </xf>
    <xf numFmtId="164" fontId="0" fillId="0" borderId="0" xfId="1" applyNumberFormat="1" applyFont="1" applyFill="1"/>
    <xf numFmtId="164" fontId="2" fillId="0" borderId="0" xfId="1" applyNumberFormat="1" applyFont="1" applyFill="1" applyAlignment="1">
      <alignment horizontal="right"/>
    </xf>
    <xf numFmtId="43" fontId="2" fillId="0" borderId="0" xfId="0" applyNumberFormat="1" applyFont="1"/>
    <xf numFmtId="43" fontId="2" fillId="0" borderId="0" xfId="1" applyFont="1" applyFill="1"/>
    <xf numFmtId="43" fontId="3" fillId="0" borderId="0" xfId="1" applyFont="1" applyFill="1"/>
    <xf numFmtId="43" fontId="2" fillId="0" borderId="0" xfId="1" applyFont="1" applyFill="1" applyAlignment="1">
      <alignment horizontal="right"/>
    </xf>
    <xf numFmtId="43" fontId="3" fillId="0" borderId="0" xfId="1" applyFont="1"/>
    <xf numFmtId="43" fontId="2" fillId="0" borderId="0" xfId="0" applyNumberFormat="1" applyFont="1" applyAlignment="1">
      <alignment horizontal="left"/>
    </xf>
    <xf numFmtId="43" fontId="2" fillId="0" borderId="0" xfId="1" applyNumberFormat="1" applyFont="1" applyFill="1"/>
    <xf numFmtId="43" fontId="2" fillId="0" borderId="0" xfId="1" applyNumberFormat="1" applyFont="1" applyFill="1" applyAlignment="1">
      <alignment horizontal="left"/>
    </xf>
    <xf numFmtId="43" fontId="3" fillId="0" borderId="0" xfId="1" applyNumberFormat="1" applyFont="1" applyFill="1" applyAlignment="1">
      <alignment horizontal="left"/>
    </xf>
    <xf numFmtId="43" fontId="3" fillId="0" borderId="0" xfId="1" applyNumberFormat="1" applyFont="1" applyFill="1"/>
    <xf numFmtId="43" fontId="6" fillId="0" borderId="0" xfId="0" applyNumberFormat="1" applyFont="1"/>
    <xf numFmtId="43" fontId="3" fillId="0" borderId="0" xfId="0" applyNumberFormat="1" applyFont="1" applyAlignment="1">
      <alignment horizontal="left"/>
    </xf>
    <xf numFmtId="166" fontId="3" fillId="0" borderId="0" xfId="1" applyNumberFormat="1" applyFont="1" applyFill="1" applyAlignment="1">
      <alignment horizontal="right"/>
    </xf>
    <xf numFmtId="43" fontId="3" fillId="0" borderId="0" xfId="1" applyFont="1" applyFill="1" applyAlignment="1">
      <alignment horizontal="center"/>
    </xf>
    <xf numFmtId="43" fontId="3" fillId="0" borderId="0" xfId="1" applyFont="1" applyFill="1" applyAlignment="1">
      <alignment horizontal="right"/>
    </xf>
    <xf numFmtId="43" fontId="3" fillId="0" borderId="0" xfId="0" applyNumberFormat="1" applyFont="1"/>
    <xf numFmtId="43" fontId="7" fillId="0" borderId="0" xfId="0" applyNumberFormat="1" applyFont="1"/>
    <xf numFmtId="164" fontId="2" fillId="0" borderId="0" xfId="1" applyNumberFormat="1" applyFont="1" applyFill="1" applyAlignment="1">
      <alignment horizontal="center"/>
    </xf>
    <xf numFmtId="43" fontId="2" fillId="0" borderId="0" xfId="2" applyFont="1" applyFill="1" applyAlignment="1">
      <alignment horizontal="center"/>
    </xf>
    <xf numFmtId="43" fontId="2" fillId="0" borderId="0" xfId="2" applyFont="1" applyFill="1"/>
    <xf numFmtId="43" fontId="3" fillId="0" borderId="0" xfId="2" applyFont="1" applyFill="1" applyAlignment="1">
      <alignment horizontal="center"/>
    </xf>
    <xf numFmtId="165" fontId="3" fillId="0" borderId="0" xfId="0" applyNumberFormat="1" applyFont="1"/>
    <xf numFmtId="43" fontId="2" fillId="0" borderId="0" xfId="1" applyFont="1"/>
    <xf numFmtId="0" fontId="8" fillId="0" borderId="0" xfId="0" applyFont="1"/>
    <xf numFmtId="164" fontId="8" fillId="0" borderId="0" xfId="0" applyNumberFormat="1" applyFont="1"/>
    <xf numFmtId="165" fontId="8" fillId="0" borderId="0" xfId="0" applyNumberFormat="1" applyFont="1"/>
    <xf numFmtId="0" fontId="9" fillId="0" borderId="0" xfId="0" applyFont="1"/>
    <xf numFmtId="167" fontId="2" fillId="0" borderId="0" xfId="0" applyNumberFormat="1" applyFont="1"/>
    <xf numFmtId="2" fontId="2" fillId="0" borderId="0" xfId="0" applyNumberFormat="1" applyFont="1"/>
    <xf numFmtId="167" fontId="3" fillId="0" borderId="0" xfId="0" applyNumberFormat="1" applyFont="1"/>
    <xf numFmtId="43" fontId="8" fillId="0" borderId="0" xfId="1" applyFont="1"/>
    <xf numFmtId="43" fontId="10" fillId="0" borderId="0" xfId="1" applyFont="1"/>
    <xf numFmtId="43" fontId="11" fillId="0" borderId="0" xfId="1" applyFont="1"/>
    <xf numFmtId="167" fontId="2" fillId="0" borderId="0" xfId="0" applyNumberFormat="1" applyFont="1" applyAlignment="1">
      <alignment horizontal="left"/>
    </xf>
    <xf numFmtId="165" fontId="2" fillId="0" borderId="0" xfId="0" applyNumberFormat="1" applyFont="1" applyAlignment="1">
      <alignment horizontal="center"/>
    </xf>
  </cellXfs>
  <cellStyles count="3">
    <cellStyle name="Comma" xfId="1" builtinId="3"/>
    <cellStyle name="Comma 13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Copy%20of%20Consolidated%20Financial%20Profile%20as%20of%20September%2030,%202024%20final%2001.22.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5\MASELCO_LINK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5\SORECO%201_LINK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5\SORECO%202_LINK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eport%20from%20Other%20Department\2024\3rd%20Qtr_Financial%20Profile%20as%20of%20September%2030,%202024_for%20MCSO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eport%20from%20Other%20Department\2023\3rd%20Qtr_EC%20Loans%20to%20NEA%20092023_from%20Treasury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EC%20KPS\2024\Consolidated%20KPS_%20Sept%20202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-guerrerooa\ABI\Financial%20Profile\2014%20Financial%20Profile\SEPTEMBER%20with%20adjustment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01\abi\Balance%20Sheet\2009%20Balance%20Sheet\DE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-guerrerooa\ABI\Financial%20Profile\2014%20Financial%20Profile\MARC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5\ALECO_LIN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3\Consolidated%20Financial%20Profile%20as%20of%20September%2030,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5\CANORECO_LINK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5\CASURECO%201_LINK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5\CASURECO%202_LINK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5\CASURECO%203_LINK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5\CASURECO%204_LINK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5\FICELCO_LIN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. of consumers per emp."/>
      <sheetName val="FINANCIAL RATIOS"/>
      <sheetName val="npc per cons"/>
      <sheetName val="Debt Service Ratio audited"/>
      <sheetName val="net profit margin"/>
      <sheetName val="DON'T DELETE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TOTAL VISAYAS"/>
      <sheetName val="REG6"/>
      <sheetName val="REG7"/>
      <sheetName val="REG8"/>
      <sheetName val="REG9"/>
      <sheetName val="ARMM"/>
      <sheetName val="REG10"/>
      <sheetName val="CARAGA"/>
      <sheetName val="TOTAL MINDANAO"/>
      <sheetName val="REG11"/>
      <sheetName val="REG12"/>
      <sheetName val="SUMMARY"/>
      <sheetName val="b4 and after rfsc profitability"/>
      <sheetName val="ec profitability after"/>
      <sheetName val="LVM Summary"/>
      <sheetName val="Source PIVOT"/>
      <sheetName val="lookup"/>
      <sheetName val="executive summ "/>
      <sheetName val="RESULTS OF OPERATIONS front)"/>
      <sheetName val="ECs PROFITABILITY ok"/>
      <sheetName val="ECs PROFITABILITY comparative"/>
      <sheetName val="ReSULTS OF OPER PER REG(FINAL)"/>
      <sheetName val="TOP LOSERS"/>
      <sheetName val="TOP GAINERS"/>
      <sheetName val="TOP GROSSER "/>
      <sheetName val="TOP NO. OF CONSUMERS"/>
      <sheetName val="main (2)"/>
      <sheetName val="PROFITABILITY RATIO"/>
      <sheetName val="NON POWER COST aftr RF NO CDA"/>
      <sheetName val="analysis"/>
      <sheetName val="NON POWER COST COMP aftr RF ALL"/>
      <sheetName val="NON POWER COST COMP aftr RF (2)"/>
      <sheetName val="NON POWER COST COMP net uc&amp;rf"/>
      <sheetName val="NON POWER COST gross uc&amp;rf"/>
      <sheetName val="porposed guarantee fund"/>
      <sheetName val="porposed guarantee fund (2)"/>
      <sheetName val="ECs Profitability w MCC (2)"/>
      <sheetName val="ECs Profitability w MCC"/>
    </sheetNames>
    <sheetDataSet>
      <sheetData sheetId="0"/>
      <sheetData sheetId="1"/>
      <sheetData sheetId="2"/>
      <sheetData sheetId="3"/>
      <sheetData sheetId="4"/>
      <sheetData sheetId="5">
        <row r="1">
          <cell r="B1">
            <v>9</v>
          </cell>
        </row>
        <row r="5">
          <cell r="B5" t="str">
            <v>September</v>
          </cell>
        </row>
      </sheetData>
      <sheetData sheetId="6">
        <row r="2">
          <cell r="A2" t="str">
            <v>Financial Profile as of September 30, 2024</v>
          </cell>
        </row>
        <row r="3">
          <cell r="A3" t="str">
            <v>With Comparative Figures as of September 30, 2023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Sheet1"/>
    </sheetNames>
    <sheetDataSet>
      <sheetData sheetId="0">
        <row r="5">
          <cell r="U5">
            <v>1157080.4190499999</v>
          </cell>
        </row>
        <row r="6">
          <cell r="U6">
            <v>33544.964229999998</v>
          </cell>
        </row>
        <row r="7">
          <cell r="U7">
            <v>22570.034070000002</v>
          </cell>
        </row>
        <row r="10">
          <cell r="U10">
            <v>121732.31756</v>
          </cell>
        </row>
        <row r="11">
          <cell r="U11">
            <v>308.05506000000003</v>
          </cell>
        </row>
        <row r="12">
          <cell r="U12">
            <v>0</v>
          </cell>
        </row>
        <row r="14">
          <cell r="U14">
            <v>27719.971729999997</v>
          </cell>
        </row>
        <row r="16">
          <cell r="U16">
            <v>876409.55273</v>
          </cell>
        </row>
        <row r="18">
          <cell r="U18">
            <v>93744.320170000006</v>
          </cell>
        </row>
        <row r="21">
          <cell r="U21">
            <v>23208.60326</v>
          </cell>
        </row>
        <row r="22">
          <cell r="U22">
            <v>21000.590080000002</v>
          </cell>
        </row>
        <row r="25">
          <cell r="U25">
            <v>7551.7945400000008</v>
          </cell>
        </row>
        <row r="31">
          <cell r="U31">
            <v>44295.08</v>
          </cell>
        </row>
        <row r="32">
          <cell r="U32">
            <v>0</v>
          </cell>
        </row>
        <row r="33">
          <cell r="U33">
            <v>35232.129999999997</v>
          </cell>
        </row>
        <row r="35">
          <cell r="U35">
            <v>162919.1</v>
          </cell>
        </row>
        <row r="38">
          <cell r="U38">
            <v>374358.44</v>
          </cell>
        </row>
        <row r="40">
          <cell r="U40">
            <v>93081.737714444447</v>
          </cell>
        </row>
        <row r="41">
          <cell r="U41">
            <v>1613.3941599999998</v>
          </cell>
        </row>
        <row r="42">
          <cell r="U42">
            <v>34288.836280000003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Sheet1"/>
    </sheetNames>
    <sheetDataSet>
      <sheetData sheetId="0">
        <row r="5">
          <cell r="U5">
            <v>784539.51885000011</v>
          </cell>
        </row>
        <row r="6">
          <cell r="U6">
            <v>25868.061020000001</v>
          </cell>
        </row>
        <row r="7">
          <cell r="U7">
            <v>21371.901189999997</v>
          </cell>
        </row>
        <row r="10">
          <cell r="U10">
            <v>60144.553240000001</v>
          </cell>
        </row>
        <row r="11">
          <cell r="U11">
            <v>2238.1787100000001</v>
          </cell>
        </row>
        <row r="12">
          <cell r="U12">
            <v>0</v>
          </cell>
        </row>
        <row r="14">
          <cell r="U14">
            <v>33474.522859999997</v>
          </cell>
        </row>
        <row r="16">
          <cell r="U16">
            <v>565409.10403000005</v>
          </cell>
        </row>
        <row r="18">
          <cell r="U18">
            <v>88292.917170000001</v>
          </cell>
        </row>
        <row r="21">
          <cell r="U21">
            <v>28242.076560000001</v>
          </cell>
        </row>
        <row r="22">
          <cell r="U22">
            <v>20325.860079999999</v>
          </cell>
        </row>
        <row r="25">
          <cell r="U25">
            <v>0</v>
          </cell>
        </row>
        <row r="31">
          <cell r="U31">
            <v>33862.47</v>
          </cell>
        </row>
        <row r="32">
          <cell r="U32">
            <v>0</v>
          </cell>
        </row>
        <row r="33">
          <cell r="U33">
            <v>327.76</v>
          </cell>
        </row>
        <row r="35">
          <cell r="U35">
            <v>138751.82</v>
          </cell>
        </row>
        <row r="38">
          <cell r="U38">
            <v>68269.429999999993</v>
          </cell>
        </row>
        <row r="40">
          <cell r="U40">
            <v>65124.372999999992</v>
          </cell>
        </row>
        <row r="41">
          <cell r="U41">
            <v>1445.3498100000002</v>
          </cell>
        </row>
        <row r="42">
          <cell r="U42">
            <v>19587.350579999998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Sheet1"/>
    </sheetNames>
    <sheetDataSet>
      <sheetData sheetId="0">
        <row r="5">
          <cell r="U5">
            <v>1630645.1314600003</v>
          </cell>
        </row>
        <row r="6">
          <cell r="U6">
            <v>91441.290609999996</v>
          </cell>
        </row>
        <row r="7">
          <cell r="U7">
            <v>44200.880420000001</v>
          </cell>
        </row>
        <row r="10">
          <cell r="U10">
            <v>210798.36473999999</v>
          </cell>
        </row>
        <row r="11">
          <cell r="U11">
            <v>0</v>
          </cell>
        </row>
        <row r="12">
          <cell r="U12">
            <v>0</v>
          </cell>
        </row>
        <row r="14">
          <cell r="U14">
            <v>38180.943539999993</v>
          </cell>
        </row>
        <row r="16">
          <cell r="U16">
            <v>1047152.9252299999</v>
          </cell>
        </row>
        <row r="18">
          <cell r="U18">
            <v>201789.42087</v>
          </cell>
        </row>
        <row r="21">
          <cell r="U21">
            <v>32985.025280000002</v>
          </cell>
        </row>
        <row r="22">
          <cell r="U22">
            <v>8032.9779999999992</v>
          </cell>
        </row>
        <row r="25">
          <cell r="U25">
            <v>0</v>
          </cell>
        </row>
        <row r="31">
          <cell r="U31">
            <v>47318.81</v>
          </cell>
        </row>
        <row r="32">
          <cell r="U32">
            <v>0</v>
          </cell>
        </row>
        <row r="33">
          <cell r="U33">
            <v>1224.23</v>
          </cell>
        </row>
        <row r="35">
          <cell r="U35">
            <v>341763.87</v>
          </cell>
        </row>
        <row r="38">
          <cell r="U38">
            <v>114870.1</v>
          </cell>
        </row>
        <row r="40">
          <cell r="U40">
            <v>102722.05140444444</v>
          </cell>
        </row>
        <row r="41">
          <cell r="U41">
            <v>1162.7545</v>
          </cell>
        </row>
        <row r="42">
          <cell r="U42">
            <v>37152.617559999999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A-BIT(mcso)"/>
      <sheetName val="SUMMARY-NEA"/>
      <sheetName val="OUTSTANDING"/>
      <sheetName val="ARREARS"/>
      <sheetName val="CURRENT"/>
      <sheetName val="ADVANCE"/>
      <sheetName val="NO ACCT"/>
      <sheetName val="financial profile(mcso)"/>
      <sheetName val="EQA con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1">
          <cell r="X11">
            <v>470026.34643999999</v>
          </cell>
        </row>
        <row r="68">
          <cell r="X68">
            <v>90136.824579999986</v>
          </cell>
          <cell r="Y68">
            <v>317736.15569316433</v>
          </cell>
          <cell r="Z68">
            <v>292209.50313652173</v>
          </cell>
          <cell r="AA68">
            <v>407210.80343000009</v>
          </cell>
          <cell r="AB68">
            <v>285385.1300878253</v>
          </cell>
          <cell r="AC68">
            <v>146687.37343000001</v>
          </cell>
          <cell r="AD68">
            <v>208061.19839229915</v>
          </cell>
          <cell r="AE68">
            <v>130562.17823999998</v>
          </cell>
          <cell r="AF68">
            <v>283830.17408700002</v>
          </cell>
          <cell r="AG68">
            <v>117100.42678000001</v>
          </cell>
          <cell r="AH68">
            <v>27942.215319999999</v>
          </cell>
        </row>
        <row r="69">
          <cell r="X69">
            <v>90136.82458</v>
          </cell>
          <cell r="Y69">
            <v>337233.29096999997</v>
          </cell>
          <cell r="Z69">
            <v>292978.31030000007</v>
          </cell>
          <cell r="AA69">
            <v>407285.67378000007</v>
          </cell>
          <cell r="AB69">
            <v>287030.57709000004</v>
          </cell>
          <cell r="AC69">
            <v>151486.87346</v>
          </cell>
          <cell r="AD69">
            <v>209961.15926999997</v>
          </cell>
          <cell r="AE69">
            <v>135230.95523999998</v>
          </cell>
          <cell r="AF69">
            <v>285638.20507000003</v>
          </cell>
          <cell r="AG69">
            <v>122504.18048000002</v>
          </cell>
          <cell r="AH69">
            <v>32341.34866</v>
          </cell>
        </row>
        <row r="70">
          <cell r="X70">
            <v>-2.2041653740092752E-15</v>
          </cell>
          <cell r="Y70">
            <v>-7.4944303499204867</v>
          </cell>
          <cell r="Z70">
            <v>-8.0883571506475196E-2</v>
          </cell>
          <cell r="AA70">
            <v>0</v>
          </cell>
          <cell r="AB70">
            <v>-9.0590403040448395E-2</v>
          </cell>
          <cell r="AC70">
            <v>-2.4308059923583683</v>
          </cell>
          <cell r="AD70">
            <v>-1.2923866503918906</v>
          </cell>
          <cell r="AE70">
            <v>-1.4660997309457602</v>
          </cell>
          <cell r="AF70">
            <v>-0.23667117525383521</v>
          </cell>
          <cell r="AG70">
            <v>-2.781349746995792</v>
          </cell>
          <cell r="AH70">
            <v>-4.1374168967774461</v>
          </cell>
        </row>
        <row r="71">
          <cell r="X71">
            <v>0</v>
          </cell>
          <cell r="Y71">
            <v>-19497.135276835645</v>
          </cell>
          <cell r="Z71">
            <v>-768.80716347834095</v>
          </cell>
          <cell r="AA71">
            <v>-74.870349999982864</v>
          </cell>
          <cell r="AB71">
            <v>-1645.4470021747402</v>
          </cell>
          <cell r="AC71">
            <v>-4799.5000299999956</v>
          </cell>
          <cell r="AD71">
            <v>-1899.9608777008252</v>
          </cell>
          <cell r="AE71">
            <v>-4668.7770000000019</v>
          </cell>
          <cell r="AF71">
            <v>-1808.0309830000042</v>
          </cell>
          <cell r="AG71">
            <v>-5403.7537000000157</v>
          </cell>
          <cell r="AH71">
            <v>-4399.1333400000003</v>
          </cell>
        </row>
        <row r="72">
          <cell r="X72">
            <v>295013.41250999999</v>
          </cell>
          <cell r="Y72">
            <v>17842.713173164382</v>
          </cell>
          <cell r="Z72">
            <v>220921.8761565217</v>
          </cell>
          <cell r="AA72">
            <v>95600.555650000009</v>
          </cell>
          <cell r="AB72">
            <v>349160.76496782509</v>
          </cell>
          <cell r="AC72">
            <v>49160.920879999998</v>
          </cell>
          <cell r="AD72">
            <v>27999.970442299185</v>
          </cell>
          <cell r="AE72">
            <v>79933.934139999998</v>
          </cell>
          <cell r="AF72">
            <v>163082.88170700002</v>
          </cell>
          <cell r="AG72">
            <v>14326.336300000001</v>
          </cell>
          <cell r="AH72">
            <v>38090.128640000003</v>
          </cell>
        </row>
        <row r="79">
          <cell r="I79">
            <v>-0.74978079470600478</v>
          </cell>
        </row>
      </sheetData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profile(mcso)"/>
      <sheetName val="nea-bit"/>
      <sheetName val="Sheet1"/>
      <sheetName val="NEA-BIT (2)"/>
      <sheetName val="EQA conso"/>
    </sheetNames>
    <sheetDataSet>
      <sheetData sheetId="0">
        <row r="16">
          <cell r="I16">
            <v>-0.58526318581675807</v>
          </cell>
        </row>
        <row r="79">
          <cell r="I79">
            <v>5.9753445096507418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09_2024"/>
      <sheetName val="KPS-pls don't edit the formula"/>
    </sheetNames>
    <sheetDataSet>
      <sheetData sheetId="0">
        <row r="4">
          <cell r="A4" t="str">
            <v>CENPELCO</v>
          </cell>
        </row>
        <row r="49">
          <cell r="A49" t="str">
            <v>ALECO</v>
          </cell>
          <cell r="N49">
            <v>94.722713077338867</v>
          </cell>
          <cell r="P49">
            <v>-205852.18205999993</v>
          </cell>
          <cell r="S49">
            <v>174300.45231999998</v>
          </cell>
        </row>
        <row r="50">
          <cell r="A50" t="str">
            <v>CANORECO</v>
          </cell>
          <cell r="N50">
            <v>98.05334660438939</v>
          </cell>
          <cell r="P50">
            <v>76118.132549999995</v>
          </cell>
          <cell r="S50">
            <v>78813.89374</v>
          </cell>
        </row>
        <row r="51">
          <cell r="A51" t="str">
            <v>CASURECO I</v>
          </cell>
          <cell r="N51">
            <v>98.96179257273316</v>
          </cell>
          <cell r="P51">
            <v>6893.3397000000032</v>
          </cell>
          <cell r="S51">
            <v>34688.425719999999</v>
          </cell>
        </row>
        <row r="52">
          <cell r="A52" t="str">
            <v>CASURECO II</v>
          </cell>
          <cell r="N52">
            <v>100</v>
          </cell>
          <cell r="P52">
            <v>101788.02949999996</v>
          </cell>
          <cell r="S52">
            <v>119391.48744</v>
          </cell>
        </row>
        <row r="53">
          <cell r="A53" t="str">
            <v xml:space="preserve">CASURECO III </v>
          </cell>
          <cell r="N53">
            <v>94.659368448290806</v>
          </cell>
          <cell r="P53">
            <v>167490.65801999997</v>
          </cell>
          <cell r="S53">
            <v>92628.63927</v>
          </cell>
        </row>
        <row r="54">
          <cell r="A54" t="str">
            <v>CASURECO IV</v>
          </cell>
          <cell r="N54">
            <v>98.981247546078706</v>
          </cell>
          <cell r="P54">
            <v>39178.457320000001</v>
          </cell>
          <cell r="S54">
            <v>216611.53221</v>
          </cell>
        </row>
        <row r="55">
          <cell r="A55" t="str">
            <v>FICELCO</v>
          </cell>
          <cell r="N55">
            <v>100</v>
          </cell>
          <cell r="P55">
            <v>24378.78746</v>
          </cell>
          <cell r="S55">
            <v>98079.07273</v>
          </cell>
        </row>
        <row r="56">
          <cell r="A56" t="str">
            <v>MASELCO</v>
          </cell>
          <cell r="N56">
            <v>97.850445469276565</v>
          </cell>
          <cell r="P56">
            <v>18275.126510000002</v>
          </cell>
          <cell r="S56">
            <v>44295.078590000005</v>
          </cell>
        </row>
        <row r="57">
          <cell r="A57" t="str">
            <v>SORECO I</v>
          </cell>
          <cell r="N57">
            <v>96.806969471225557</v>
          </cell>
          <cell r="P57">
            <v>31989.455890000001</v>
          </cell>
          <cell r="S57">
            <v>33862.466690000001</v>
          </cell>
        </row>
        <row r="58">
          <cell r="A58" t="str">
            <v>SORECO II</v>
          </cell>
          <cell r="N58">
            <v>94.269955019059921</v>
          </cell>
          <cell r="P58">
            <v>123866.48516</v>
          </cell>
          <cell r="S58">
            <v>47318.811540000002</v>
          </cell>
        </row>
        <row r="59">
          <cell r="A59" t="str">
            <v>TISELCO</v>
          </cell>
        </row>
      </sheetData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s PROFITABILITY bos (outlook)"/>
      <sheetName val="Debt Service Ratio revised"/>
      <sheetName val="WORKING CAPITAL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REG6"/>
      <sheetName val="REG7"/>
      <sheetName val="REG8"/>
      <sheetName val="TOTAL VISAYAS"/>
      <sheetName val="REG9"/>
      <sheetName val="ARMM"/>
      <sheetName val="REG10"/>
      <sheetName val="CARAGA"/>
      <sheetName val="REG11"/>
      <sheetName val="REG12"/>
      <sheetName val="TOTAL MINDANAO"/>
      <sheetName val="SUMMARY ok"/>
      <sheetName val="executive summ ok"/>
      <sheetName val="ECs PROFITABILITY ok"/>
      <sheetName val="RESULTS OF OPERATIONS front) ok"/>
      <sheetName val="RESULTS OF OPERATIONS PER REGok"/>
      <sheetName val="TOP GROSSER OK"/>
      <sheetName val="TOP GAINERS OK"/>
      <sheetName val="TOP LOSERS OK"/>
      <sheetName val="TOP NO. OF CONSUMERS OK"/>
      <sheetName val="main"/>
      <sheetName val="main (2)"/>
      <sheetName val="main (3)"/>
      <sheetName val="Sheet1"/>
      <sheetName val="KPI"/>
      <sheetName val="Parameters"/>
    </sheetNames>
    <sheetDataSet>
      <sheetData sheetId="0"/>
      <sheetData sheetId="1" refreshError="1">
        <row r="9">
          <cell r="B9" t="str">
            <v>INEC</v>
          </cell>
          <cell r="D9">
            <v>11960</v>
          </cell>
        </row>
        <row r="10">
          <cell r="B10" t="str">
            <v>ISECO</v>
          </cell>
          <cell r="D10">
            <v>97863.651599999983</v>
          </cell>
        </row>
        <row r="11">
          <cell r="B11" t="str">
            <v>LUELCO</v>
          </cell>
          <cell r="D11">
            <v>62594.862399999984</v>
          </cell>
        </row>
        <row r="12">
          <cell r="B12" t="str">
            <v>CENPELCO</v>
          </cell>
          <cell r="D12">
            <v>137720</v>
          </cell>
        </row>
        <row r="13">
          <cell r="B13" t="str">
            <v>PANELCO I</v>
          </cell>
          <cell r="D13">
            <v>16160.77919999999</v>
          </cell>
        </row>
        <row r="14">
          <cell r="B14" t="str">
            <v>PANELCO III</v>
          </cell>
          <cell r="D14">
            <v>146571.098</v>
          </cell>
        </row>
        <row r="15">
          <cell r="B15" t="str">
            <v>REGION I</v>
          </cell>
        </row>
        <row r="16">
          <cell r="B16" t="str">
            <v>ABRECO</v>
          </cell>
          <cell r="D16">
            <v>-52075.851599999995</v>
          </cell>
        </row>
        <row r="17">
          <cell r="B17" t="str">
            <v>BENECO</v>
          </cell>
          <cell r="D17">
            <v>7712.4835000000894</v>
          </cell>
        </row>
        <row r="18">
          <cell r="B18" t="str">
            <v>MOPRECO</v>
          </cell>
          <cell r="D18">
            <v>5622.4952000000048</v>
          </cell>
        </row>
        <row r="19">
          <cell r="B19" t="str">
            <v>IFELCO</v>
          </cell>
          <cell r="D19">
            <v>4763</v>
          </cell>
        </row>
        <row r="20">
          <cell r="B20" t="str">
            <v>KAELCO</v>
          </cell>
          <cell r="D20">
            <v>23902.310499999992</v>
          </cell>
        </row>
        <row r="21">
          <cell r="B21" t="str">
            <v>CAR</v>
          </cell>
        </row>
        <row r="22">
          <cell r="B22" t="str">
            <v>BATANELCO</v>
          </cell>
          <cell r="D22">
            <v>3423</v>
          </cell>
        </row>
        <row r="23">
          <cell r="B23" t="str">
            <v>CAGELCO I</v>
          </cell>
          <cell r="D23">
            <v>82509</v>
          </cell>
        </row>
        <row r="24">
          <cell r="B24" t="str">
            <v>CAGELCO II</v>
          </cell>
          <cell r="D24">
            <v>33459.601459200028</v>
          </cell>
        </row>
        <row r="25">
          <cell r="B25" t="str">
            <v>ISELCO I</v>
          </cell>
          <cell r="D25">
            <v>251665.51429209998</v>
          </cell>
        </row>
        <row r="26">
          <cell r="B26" t="str">
            <v>ISELCO II</v>
          </cell>
          <cell r="D26">
            <v>65080</v>
          </cell>
        </row>
        <row r="27">
          <cell r="B27" t="str">
            <v>NUVELCO</v>
          </cell>
          <cell r="D27">
            <v>0</v>
          </cell>
        </row>
        <row r="28">
          <cell r="B28" t="str">
            <v>QUIRELCO</v>
          </cell>
          <cell r="D28">
            <v>10771</v>
          </cell>
        </row>
        <row r="29">
          <cell r="B29" t="str">
            <v>REGION II</v>
          </cell>
        </row>
        <row r="30">
          <cell r="B30" t="str">
            <v>AURELCO</v>
          </cell>
          <cell r="D30">
            <v>26509</v>
          </cell>
        </row>
        <row r="31">
          <cell r="B31" t="str">
            <v>PENELCO</v>
          </cell>
          <cell r="D31">
            <v>122966</v>
          </cell>
        </row>
        <row r="32">
          <cell r="B32" t="str">
            <v>NEECO I</v>
          </cell>
          <cell r="D32">
            <v>114800.17079999996</v>
          </cell>
        </row>
        <row r="33">
          <cell r="B33" t="str">
            <v>NEECO II - Area I</v>
          </cell>
          <cell r="D33">
            <v>42601</v>
          </cell>
        </row>
        <row r="34">
          <cell r="B34" t="str">
            <v>NEECO II - Area II</v>
          </cell>
          <cell r="D34">
            <v>62162</v>
          </cell>
        </row>
        <row r="35">
          <cell r="B35" t="str">
            <v>PELCO I</v>
          </cell>
          <cell r="D35">
            <v>151111</v>
          </cell>
        </row>
        <row r="36">
          <cell r="B36" t="str">
            <v>PELCO II</v>
          </cell>
          <cell r="D36">
            <v>111100.16669999994</v>
          </cell>
        </row>
        <row r="37">
          <cell r="B37" t="str">
            <v>PELCO III</v>
          </cell>
          <cell r="D37">
            <v>-27459</v>
          </cell>
        </row>
        <row r="38">
          <cell r="B38" t="str">
            <v>PRESCO</v>
          </cell>
          <cell r="D38">
            <v>13662</v>
          </cell>
        </row>
        <row r="39">
          <cell r="B39" t="str">
            <v>SAJELCO</v>
          </cell>
          <cell r="D39">
            <v>20116.282799999986</v>
          </cell>
        </row>
        <row r="40">
          <cell r="B40" t="str">
            <v>TARELCO I</v>
          </cell>
          <cell r="D40">
            <v>119125</v>
          </cell>
        </row>
        <row r="41">
          <cell r="B41" t="str">
            <v>TARELCO II</v>
          </cell>
          <cell r="D41">
            <v>61077</v>
          </cell>
        </row>
        <row r="42">
          <cell r="B42" t="str">
            <v>ZAMECO I</v>
          </cell>
          <cell r="D42">
            <v>56876</v>
          </cell>
        </row>
        <row r="43">
          <cell r="B43" t="str">
            <v>ZAMECO II</v>
          </cell>
          <cell r="D43">
            <v>35227.535200000042</v>
          </cell>
        </row>
        <row r="44">
          <cell r="B44" t="str">
            <v>REGION III</v>
          </cell>
        </row>
        <row r="45">
          <cell r="B45" t="str">
            <v>BATELEC I</v>
          </cell>
          <cell r="D45">
            <v>233601</v>
          </cell>
        </row>
        <row r="46">
          <cell r="B46" t="str">
            <v>BATELEC II</v>
          </cell>
          <cell r="D46">
            <v>35572</v>
          </cell>
        </row>
        <row r="47">
          <cell r="B47" t="str">
            <v>BISELCO</v>
          </cell>
          <cell r="D47">
            <v>-897</v>
          </cell>
        </row>
        <row r="48">
          <cell r="B48" t="str">
            <v>FLECO</v>
          </cell>
          <cell r="D48">
            <v>34643</v>
          </cell>
        </row>
        <row r="49">
          <cell r="B49" t="str">
            <v>LUBELCO</v>
          </cell>
          <cell r="D49">
            <v>627</v>
          </cell>
        </row>
        <row r="50">
          <cell r="B50" t="str">
            <v>MARELCO</v>
          </cell>
          <cell r="D50">
            <v>4938</v>
          </cell>
        </row>
        <row r="51">
          <cell r="B51" t="str">
            <v>OMECO</v>
          </cell>
          <cell r="D51">
            <v>9649</v>
          </cell>
        </row>
        <row r="52">
          <cell r="B52" t="str">
            <v>ORMECO</v>
          </cell>
          <cell r="D52">
            <v>41334</v>
          </cell>
        </row>
        <row r="53">
          <cell r="B53" t="str">
            <v>PALECO</v>
          </cell>
          <cell r="D53">
            <v>42669</v>
          </cell>
        </row>
        <row r="54">
          <cell r="B54" t="str">
            <v>QUEZELCO I</v>
          </cell>
          <cell r="D54">
            <v>29642.942599999951</v>
          </cell>
        </row>
        <row r="55">
          <cell r="B55" t="str">
            <v xml:space="preserve">QUEZELCO II </v>
          </cell>
          <cell r="D55">
            <v>13390</v>
          </cell>
        </row>
        <row r="56">
          <cell r="B56" t="str">
            <v>TIELCO</v>
          </cell>
          <cell r="D56">
            <v>4315</v>
          </cell>
        </row>
        <row r="57">
          <cell r="B57" t="str">
            <v>ROMELCO</v>
          </cell>
          <cell r="D57">
            <v>7089</v>
          </cell>
        </row>
        <row r="58">
          <cell r="B58" t="str">
            <v>REGION IV</v>
          </cell>
        </row>
        <row r="59">
          <cell r="B59" t="str">
            <v>ALECO</v>
          </cell>
          <cell r="D59">
            <v>0</v>
          </cell>
        </row>
        <row r="60">
          <cell r="B60" t="str">
            <v>CANORECO</v>
          </cell>
          <cell r="D60">
            <v>38582</v>
          </cell>
        </row>
        <row r="61">
          <cell r="B61" t="str">
            <v>CASURECO I</v>
          </cell>
          <cell r="D61">
            <v>371</v>
          </cell>
        </row>
        <row r="62">
          <cell r="B62" t="str">
            <v>CASURECO II</v>
          </cell>
          <cell r="D62">
            <v>99727.500100000063</v>
          </cell>
        </row>
        <row r="63">
          <cell r="B63" t="str">
            <v>CASURECO III</v>
          </cell>
          <cell r="D63">
            <v>22704</v>
          </cell>
        </row>
        <row r="64">
          <cell r="B64" t="str">
            <v>CASURECO IV</v>
          </cell>
          <cell r="D64">
            <v>14270</v>
          </cell>
        </row>
        <row r="65">
          <cell r="B65" t="str">
            <v>FICELCO</v>
          </cell>
          <cell r="D65">
            <v>-5018.0596999999834</v>
          </cell>
        </row>
        <row r="66">
          <cell r="B66" t="str">
            <v>MASELCO</v>
          </cell>
          <cell r="D66">
            <v>10504</v>
          </cell>
        </row>
        <row r="67">
          <cell r="B67" t="str">
            <v>SORECO I</v>
          </cell>
          <cell r="D67">
            <v>20179</v>
          </cell>
        </row>
        <row r="68">
          <cell r="B68" t="str">
            <v>SORECO II</v>
          </cell>
          <cell r="D68">
            <v>19637.282400000026</v>
          </cell>
        </row>
        <row r="69">
          <cell r="B69" t="str">
            <v>TISELCO</v>
          </cell>
          <cell r="D69">
            <v>11728.6014</v>
          </cell>
        </row>
        <row r="70">
          <cell r="B70" t="str">
            <v>REGION V</v>
          </cell>
        </row>
        <row r="71">
          <cell r="B71" t="str">
            <v>AKELCO</v>
          </cell>
          <cell r="D71">
            <v>68343</v>
          </cell>
        </row>
        <row r="72">
          <cell r="B72" t="str">
            <v>ANTECO</v>
          </cell>
          <cell r="D72">
            <v>45561.082599999965</v>
          </cell>
        </row>
        <row r="73">
          <cell r="B73" t="str">
            <v>CAPELCO</v>
          </cell>
          <cell r="D73">
            <v>26895.635299999965</v>
          </cell>
        </row>
        <row r="74">
          <cell r="B74" t="str">
            <v>CENECO</v>
          </cell>
          <cell r="D74">
            <v>-98770.103999999817</v>
          </cell>
        </row>
        <row r="75">
          <cell r="B75" t="str">
            <v>GUIMELCO</v>
          </cell>
          <cell r="D75">
            <v>5825.9418000000005</v>
          </cell>
        </row>
        <row r="76">
          <cell r="B76" t="str">
            <v>ILECO I</v>
          </cell>
          <cell r="D76">
            <v>54022.51640000008</v>
          </cell>
        </row>
        <row r="77">
          <cell r="B77" t="str">
            <v>ILECO II</v>
          </cell>
          <cell r="D77">
            <v>65842</v>
          </cell>
        </row>
        <row r="78">
          <cell r="B78" t="str">
            <v>ILECO III</v>
          </cell>
          <cell r="D78">
            <v>3028.3224000000046</v>
          </cell>
        </row>
        <row r="79">
          <cell r="B79" t="str">
            <v>NOCECO</v>
          </cell>
          <cell r="D79">
            <v>32519.346799999941</v>
          </cell>
        </row>
        <row r="80">
          <cell r="B80" t="str">
            <v>NONECO</v>
          </cell>
          <cell r="D80">
            <v>68861</v>
          </cell>
        </row>
        <row r="81">
          <cell r="B81" t="str">
            <v>REGION VI</v>
          </cell>
        </row>
        <row r="82">
          <cell r="B82" t="str">
            <v>BANELCO</v>
          </cell>
          <cell r="D82">
            <v>3287.0310999999929</v>
          </cell>
        </row>
        <row r="83">
          <cell r="B83" t="str">
            <v>BOHECO I</v>
          </cell>
          <cell r="D83">
            <v>44411</v>
          </cell>
        </row>
        <row r="84">
          <cell r="B84" t="str">
            <v>BOHECO II</v>
          </cell>
          <cell r="D84">
            <v>25987</v>
          </cell>
        </row>
        <row r="85">
          <cell r="B85" t="str">
            <v>CELCO</v>
          </cell>
          <cell r="D85">
            <v>-238</v>
          </cell>
        </row>
        <row r="86">
          <cell r="B86" t="str">
            <v>CEBECO I</v>
          </cell>
          <cell r="D86">
            <v>50342</v>
          </cell>
        </row>
        <row r="87">
          <cell r="B87" t="str">
            <v>CEBECO II</v>
          </cell>
          <cell r="D87">
            <v>84608</v>
          </cell>
        </row>
        <row r="88">
          <cell r="B88" t="str">
            <v>CEBECO III</v>
          </cell>
          <cell r="D88">
            <v>26670</v>
          </cell>
        </row>
        <row r="89">
          <cell r="B89" t="str">
            <v>NORECO I</v>
          </cell>
          <cell r="D89">
            <v>-4152.415800000017</v>
          </cell>
        </row>
        <row r="90">
          <cell r="B90" t="str">
            <v>NORECO II</v>
          </cell>
          <cell r="D90">
            <v>52678</v>
          </cell>
        </row>
        <row r="91">
          <cell r="B91" t="str">
            <v>PROSIELCO</v>
          </cell>
          <cell r="D91">
            <v>298</v>
          </cell>
        </row>
        <row r="92">
          <cell r="B92" t="str">
            <v>REGION VII</v>
          </cell>
        </row>
        <row r="93">
          <cell r="B93" t="str">
            <v>BILECO</v>
          </cell>
          <cell r="D93">
            <v>12958</v>
          </cell>
        </row>
        <row r="94">
          <cell r="B94" t="str">
            <v>ESAMELCO</v>
          </cell>
          <cell r="D94">
            <v>21303</v>
          </cell>
        </row>
        <row r="95">
          <cell r="B95" t="str">
            <v>NORSAMELCO</v>
          </cell>
          <cell r="D95">
            <v>33568</v>
          </cell>
        </row>
        <row r="96">
          <cell r="B96" t="str">
            <v>SAMELCO I</v>
          </cell>
          <cell r="D96">
            <v>17716.40400000001</v>
          </cell>
        </row>
        <row r="97">
          <cell r="B97" t="str">
            <v>SAMELCO II</v>
          </cell>
          <cell r="D97">
            <v>40141.033522300015</v>
          </cell>
        </row>
        <row r="98">
          <cell r="B98" t="str">
            <v>LEYECO I/DORELCO</v>
          </cell>
          <cell r="D98">
            <v>14497.398257255991</v>
          </cell>
        </row>
        <row r="99">
          <cell r="B99" t="str">
            <v>LEYECO II</v>
          </cell>
          <cell r="D99">
            <v>6794.4239999999991</v>
          </cell>
        </row>
        <row r="100">
          <cell r="B100" t="str">
            <v>LEYECO III</v>
          </cell>
          <cell r="D100">
            <v>31017</v>
          </cell>
        </row>
        <row r="101">
          <cell r="B101" t="str">
            <v>LEYECO IV</v>
          </cell>
          <cell r="D101">
            <v>23846</v>
          </cell>
        </row>
        <row r="102">
          <cell r="B102" t="str">
            <v>LEYECO V</v>
          </cell>
          <cell r="D102">
            <v>-56750.774038100033</v>
          </cell>
        </row>
        <row r="103">
          <cell r="B103" t="str">
            <v>SOLECO</v>
          </cell>
          <cell r="D103">
            <v>55650.907425599988</v>
          </cell>
        </row>
        <row r="104">
          <cell r="B104" t="str">
            <v>REGION VIII</v>
          </cell>
        </row>
        <row r="105">
          <cell r="B105" t="str">
            <v>ZAMCELCO</v>
          </cell>
          <cell r="D105">
            <v>-42984</v>
          </cell>
        </row>
        <row r="106">
          <cell r="B106" t="str">
            <v>ZANECO</v>
          </cell>
          <cell r="D106">
            <v>19576.756500000018</v>
          </cell>
        </row>
        <row r="107">
          <cell r="B107" t="str">
            <v>ZAMSURECO I</v>
          </cell>
          <cell r="D107">
            <v>45209.92614320002</v>
          </cell>
        </row>
        <row r="108">
          <cell r="B108" t="str">
            <v>ZAMSURECO II</v>
          </cell>
          <cell r="D108">
            <v>-34199.083657999989</v>
          </cell>
        </row>
        <row r="109">
          <cell r="B109" t="str">
            <v>REGION IX</v>
          </cell>
        </row>
        <row r="110">
          <cell r="B110" t="str">
            <v>BASELCO</v>
          </cell>
          <cell r="D110">
            <v>-33694</v>
          </cell>
        </row>
        <row r="111">
          <cell r="B111" t="str">
            <v>CASELCO</v>
          </cell>
          <cell r="D111">
            <v>0</v>
          </cell>
        </row>
        <row r="112">
          <cell r="B112" t="str">
            <v>MAGELCO</v>
          </cell>
          <cell r="D112">
            <v>-45364</v>
          </cell>
        </row>
        <row r="113">
          <cell r="B113" t="str">
            <v>SIASELCO</v>
          </cell>
          <cell r="D113">
            <v>1994</v>
          </cell>
        </row>
        <row r="114">
          <cell r="B114" t="str">
            <v>SULECO</v>
          </cell>
          <cell r="D114">
            <v>-6980.5339000000095</v>
          </cell>
        </row>
        <row r="115">
          <cell r="B115" t="str">
            <v>TAWELCO</v>
          </cell>
          <cell r="D115">
            <v>-67845</v>
          </cell>
        </row>
        <row r="116">
          <cell r="B116" t="str">
            <v>LASURECO</v>
          </cell>
          <cell r="D116">
            <v>-30048.70259999999</v>
          </cell>
        </row>
        <row r="117">
          <cell r="B117" t="str">
            <v>ARMM</v>
          </cell>
        </row>
        <row r="118">
          <cell r="B118" t="str">
            <v>FIBECO</v>
          </cell>
          <cell r="D118">
            <v>22160</v>
          </cell>
        </row>
        <row r="119">
          <cell r="B119" t="str">
            <v>BUSECO</v>
          </cell>
          <cell r="D119">
            <v>66200.051219200017</v>
          </cell>
        </row>
        <row r="120">
          <cell r="B120" t="str">
            <v>CAMELCO</v>
          </cell>
          <cell r="D120">
            <v>17370</v>
          </cell>
        </row>
        <row r="121">
          <cell r="B121" t="str">
            <v>LANECO</v>
          </cell>
          <cell r="D121">
            <v>29149.800817359996</v>
          </cell>
        </row>
        <row r="122">
          <cell r="B122" t="str">
            <v>MOELCI I</v>
          </cell>
          <cell r="D122">
            <v>4231.9807423999882</v>
          </cell>
        </row>
        <row r="123">
          <cell r="B123" t="str">
            <v>MOELCI II</v>
          </cell>
          <cell r="D123">
            <v>80453</v>
          </cell>
        </row>
        <row r="124">
          <cell r="B124" t="str">
            <v>MORESCO I</v>
          </cell>
          <cell r="D124">
            <v>39138</v>
          </cell>
        </row>
        <row r="125">
          <cell r="B125" t="str">
            <v>MORESCO II</v>
          </cell>
          <cell r="D125">
            <v>12317</v>
          </cell>
        </row>
        <row r="126">
          <cell r="B126" t="str">
            <v>REGION X</v>
          </cell>
        </row>
        <row r="127">
          <cell r="B127" t="str">
            <v>DANECO</v>
          </cell>
          <cell r="D127">
            <v>145584</v>
          </cell>
        </row>
        <row r="128">
          <cell r="B128" t="str">
            <v>DASURECO</v>
          </cell>
          <cell r="D128">
            <v>47006.620399999898</v>
          </cell>
        </row>
        <row r="129">
          <cell r="B129" t="str">
            <v>DORECO</v>
          </cell>
          <cell r="D129">
            <v>60767</v>
          </cell>
        </row>
        <row r="130">
          <cell r="B130" t="str">
            <v>REGION XI</v>
          </cell>
        </row>
        <row r="131">
          <cell r="B131" t="str">
            <v>COTELCO</v>
          </cell>
          <cell r="D131">
            <v>27585</v>
          </cell>
        </row>
        <row r="132">
          <cell r="B132" t="str">
            <v>COTELCO-PPALMA</v>
          </cell>
          <cell r="D132">
            <v>1570</v>
          </cell>
        </row>
        <row r="133">
          <cell r="B133" t="str">
            <v>SOCOTECO I</v>
          </cell>
          <cell r="D133">
            <v>27873.486400000053</v>
          </cell>
        </row>
        <row r="134">
          <cell r="B134" t="str">
            <v>SOCOTECO II</v>
          </cell>
          <cell r="D134">
            <v>111253</v>
          </cell>
        </row>
        <row r="135">
          <cell r="B135" t="str">
            <v>SUKELCO</v>
          </cell>
          <cell r="D135">
            <v>16197</v>
          </cell>
        </row>
        <row r="136">
          <cell r="B136" t="str">
            <v>REGION XII</v>
          </cell>
        </row>
        <row r="137">
          <cell r="B137" t="str">
            <v>ANECO</v>
          </cell>
          <cell r="D137">
            <v>43297</v>
          </cell>
        </row>
        <row r="138">
          <cell r="B138" t="str">
            <v>ASELCO</v>
          </cell>
          <cell r="D138">
            <v>60927</v>
          </cell>
        </row>
        <row r="139">
          <cell r="B139" t="str">
            <v>DIELCO</v>
          </cell>
          <cell r="D139">
            <v>3399.1143999999986</v>
          </cell>
        </row>
        <row r="140">
          <cell r="B140" t="str">
            <v>SIARELCO</v>
          </cell>
          <cell r="D140">
            <v>9183</v>
          </cell>
        </row>
        <row r="141">
          <cell r="B141" t="str">
            <v>SURNECO</v>
          </cell>
          <cell r="D141">
            <v>45679</v>
          </cell>
        </row>
        <row r="142">
          <cell r="B142" t="str">
            <v>SURSECO I</v>
          </cell>
          <cell r="D142">
            <v>15283</v>
          </cell>
        </row>
        <row r="143">
          <cell r="B143" t="str">
            <v>SURSECO II</v>
          </cell>
          <cell r="D143">
            <v>10066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>
        <row r="2">
          <cell r="A2" t="str">
            <v>CENPELCO</v>
          </cell>
          <cell r="C2">
            <v>1918495</v>
          </cell>
          <cell r="D2">
            <v>200155.43299999999</v>
          </cell>
          <cell r="E2">
            <v>9.5850258533826569</v>
          </cell>
          <cell r="F2">
            <v>7.4266609145815359</v>
          </cell>
          <cell r="G2">
            <v>137720</v>
          </cell>
          <cell r="I2" t="e">
            <v>#REF!</v>
          </cell>
          <cell r="J2" t="e">
            <v>#REF!</v>
          </cell>
          <cell r="L2">
            <v>13.721726045388063</v>
          </cell>
        </row>
        <row r="3">
          <cell r="A3" t="str">
            <v>INEC</v>
          </cell>
          <cell r="C3">
            <v>1589382</v>
          </cell>
          <cell r="D3">
            <v>170673.84599999999</v>
          </cell>
          <cell r="E3">
            <v>9.3123934173253478</v>
          </cell>
          <cell r="F3">
            <v>0.85484624918339314</v>
          </cell>
          <cell r="G3">
            <v>11960</v>
          </cell>
          <cell r="I3" t="e">
            <v>#REF!</v>
          </cell>
          <cell r="J3" t="e">
            <v>#REF!</v>
          </cell>
          <cell r="L3">
            <v>11.29778326974334</v>
          </cell>
        </row>
        <row r="4">
          <cell r="A4" t="str">
            <v>ISECO</v>
          </cell>
          <cell r="C4">
            <v>1388688</v>
          </cell>
          <cell r="D4">
            <v>159790.674</v>
          </cell>
          <cell r="E4">
            <v>8.6906698947899805</v>
          </cell>
          <cell r="F4">
            <v>7.3450385093505117</v>
          </cell>
          <cell r="G4">
            <v>97863.651599999983</v>
          </cell>
          <cell r="I4" t="e">
            <v>#REF!</v>
          </cell>
          <cell r="J4" t="e">
            <v>#REF!</v>
          </cell>
          <cell r="L4">
            <v>9.9378956156590057</v>
          </cell>
        </row>
        <row r="5">
          <cell r="A5" t="str">
            <v>LUELCO</v>
          </cell>
          <cell r="C5">
            <v>1081899</v>
          </cell>
          <cell r="D5">
            <v>115632.253</v>
          </cell>
          <cell r="E5">
            <v>9.3563774114130602</v>
          </cell>
          <cell r="F5">
            <v>5.9867544768309058</v>
          </cell>
          <cell r="G5">
            <v>62594.862399999984</v>
          </cell>
          <cell r="I5" t="e">
            <v>#REF!</v>
          </cell>
          <cell r="J5" t="e">
            <v>#REF!</v>
          </cell>
          <cell r="L5">
            <v>11.222663404191104</v>
          </cell>
        </row>
        <row r="6">
          <cell r="A6" t="str">
            <v>PANELCO I</v>
          </cell>
          <cell r="C6">
            <v>560600</v>
          </cell>
          <cell r="D6">
            <v>63456.197</v>
          </cell>
          <cell r="E6">
            <v>8.834440551172646</v>
          </cell>
          <cell r="F6">
            <v>2.9891068997565968</v>
          </cell>
          <cell r="G6">
            <v>16160.77919999999</v>
          </cell>
          <cell r="I6" t="e">
            <v>#REF!</v>
          </cell>
          <cell r="J6" t="e">
            <v>#REF!</v>
          </cell>
          <cell r="L6">
            <v>13.738421713325183</v>
          </cell>
        </row>
        <row r="7">
          <cell r="A7" t="str">
            <v>PANELCO III</v>
          </cell>
          <cell r="C7">
            <v>1820458</v>
          </cell>
          <cell r="D7">
            <v>193140.09299999999</v>
          </cell>
          <cell r="E7">
            <v>9.4255831180530709</v>
          </cell>
          <cell r="F7">
            <v>8.1177634664365517</v>
          </cell>
          <cell r="G7">
            <v>146571.098</v>
          </cell>
          <cell r="I7" t="e">
            <v>#REF!</v>
          </cell>
          <cell r="J7" t="e">
            <v>#REF!</v>
          </cell>
          <cell r="L7">
            <v>15.525331376012582</v>
          </cell>
        </row>
        <row r="9">
          <cell r="C9">
            <v>8359522</v>
          </cell>
          <cell r="D9">
            <v>902848.49600000004</v>
          </cell>
          <cell r="G9">
            <v>472870.39119999995</v>
          </cell>
          <cell r="H9">
            <v>0</v>
          </cell>
          <cell r="I9" t="e">
            <v>#REF!</v>
          </cell>
          <cell r="J9" t="e">
            <v>#REF!</v>
          </cell>
          <cell r="K9">
            <v>0</v>
          </cell>
        </row>
        <row r="11">
          <cell r="A11" t="str">
            <v>ABRECO</v>
          </cell>
          <cell r="C11">
            <v>277536</v>
          </cell>
          <cell r="D11">
            <v>29142.255000000001</v>
          </cell>
          <cell r="E11">
            <v>9.523490889775001</v>
          </cell>
          <cell r="F11">
            <v>-18.46994463204415</v>
          </cell>
          <cell r="H11">
            <v>-52075.851599999995</v>
          </cell>
          <cell r="I11" t="e">
            <v>#REF!</v>
          </cell>
          <cell r="K11" t="e">
            <v>#REF!</v>
          </cell>
          <cell r="L11">
            <v>13.750084904014434</v>
          </cell>
        </row>
        <row r="12">
          <cell r="A12" t="str">
            <v>BENECO</v>
          </cell>
          <cell r="C12">
            <v>2082526</v>
          </cell>
          <cell r="D12">
            <v>266154.69900000002</v>
          </cell>
          <cell r="E12">
            <v>7.8244945808753119</v>
          </cell>
          <cell r="F12">
            <v>0.37935822351239962</v>
          </cell>
          <cell r="G12">
            <v>7712.4835000000894</v>
          </cell>
          <cell r="I12" t="e">
            <v>#REF!</v>
          </cell>
          <cell r="K12" t="e">
            <v>#REF!</v>
          </cell>
          <cell r="L12">
            <v>9.114928982500313</v>
          </cell>
        </row>
        <row r="13">
          <cell r="A13" t="str">
            <v>IFELCO</v>
          </cell>
          <cell r="C13">
            <v>131399</v>
          </cell>
          <cell r="D13">
            <v>11986.124</v>
          </cell>
          <cell r="E13">
            <v>10.962593078463064</v>
          </cell>
          <cell r="F13">
            <v>3.8025211761230726</v>
          </cell>
          <cell r="G13">
            <v>4763</v>
          </cell>
          <cell r="I13" t="e">
            <v>#REF!</v>
          </cell>
          <cell r="J13" t="e">
            <v>#REF!</v>
          </cell>
          <cell r="L13">
            <v>14.8762998307059</v>
          </cell>
        </row>
        <row r="14">
          <cell r="A14" t="str">
            <v>KAELCO</v>
          </cell>
          <cell r="C14">
            <v>210734</v>
          </cell>
          <cell r="D14">
            <v>18265.28</v>
          </cell>
          <cell r="E14">
            <v>11.537408679199006</v>
          </cell>
          <cell r="F14">
            <v>11.356186983456423</v>
          </cell>
          <cell r="G14">
            <v>23902.310499999992</v>
          </cell>
          <cell r="I14" t="e">
            <v>#REF!</v>
          </cell>
          <cell r="J14" t="e">
            <v>#REF!</v>
          </cell>
          <cell r="L14">
            <v>13.612189792021335</v>
          </cell>
        </row>
        <row r="15">
          <cell r="A15" t="str">
            <v>MOPRECO</v>
          </cell>
          <cell r="C15">
            <v>138699</v>
          </cell>
          <cell r="D15">
            <v>13333.749</v>
          </cell>
          <cell r="E15">
            <v>10.402100714510226</v>
          </cell>
          <cell r="F15">
            <v>4.0525848229035741</v>
          </cell>
          <cell r="G15">
            <v>5622.4952000000048</v>
          </cell>
          <cell r="I15" t="e">
            <v>#REF!</v>
          </cell>
          <cell r="J15" t="e">
            <v>#REF!</v>
          </cell>
          <cell r="L15">
            <v>11.122818551668891</v>
          </cell>
        </row>
        <row r="17">
          <cell r="C17">
            <v>2840894</v>
          </cell>
          <cell r="D17">
            <v>338882.10700000002</v>
          </cell>
          <cell r="G17">
            <v>42000.289200000087</v>
          </cell>
          <cell r="H17">
            <v>-52075.851599999995</v>
          </cell>
          <cell r="I17" t="e">
            <v>#REF!</v>
          </cell>
          <cell r="J17" t="e">
            <v>#REF!</v>
          </cell>
          <cell r="K17" t="e">
            <v>#REF!</v>
          </cell>
        </row>
        <row r="19">
          <cell r="A19" t="str">
            <v>BATANELCO</v>
          </cell>
          <cell r="C19">
            <v>47655</v>
          </cell>
          <cell r="D19">
            <v>4534.4350000000004</v>
          </cell>
          <cell r="E19">
            <v>10.509578370844437</v>
          </cell>
          <cell r="F19">
            <v>7</v>
          </cell>
          <cell r="G19">
            <v>3423</v>
          </cell>
          <cell r="I19" t="e">
            <v>#REF!</v>
          </cell>
          <cell r="J19" t="e">
            <v>#REF!</v>
          </cell>
          <cell r="L19">
            <v>6.0906130719054037</v>
          </cell>
        </row>
        <row r="20">
          <cell r="A20" t="str">
            <v>CAGELCO I</v>
          </cell>
          <cell r="C20">
            <v>1418672</v>
          </cell>
          <cell r="D20">
            <v>136424.78099999999</v>
          </cell>
          <cell r="E20">
            <v>10.398931848019606</v>
          </cell>
          <cell r="F20">
            <v>6</v>
          </cell>
          <cell r="G20">
            <v>82509</v>
          </cell>
          <cell r="I20" t="e">
            <v>#REF!</v>
          </cell>
          <cell r="K20" t="e">
            <v>#REF!</v>
          </cell>
          <cell r="L20">
            <v>12.111936932961488</v>
          </cell>
        </row>
        <row r="21">
          <cell r="A21" t="str">
            <v>CAGELCO II</v>
          </cell>
          <cell r="C21">
            <v>839738</v>
          </cell>
          <cell r="D21">
            <v>80895.044999999998</v>
          </cell>
          <cell r="E21">
            <v>10.380586351117056</v>
          </cell>
          <cell r="F21">
            <v>4</v>
          </cell>
          <cell r="G21">
            <v>33459.601459200028</v>
          </cell>
          <cell r="I21" t="e">
            <v>#REF!</v>
          </cell>
          <cell r="J21" t="e">
            <v>#REF!</v>
          </cell>
          <cell r="L21">
            <v>12.561853605938115</v>
          </cell>
        </row>
        <row r="22">
          <cell r="A22" t="str">
            <v>ISELCO I</v>
          </cell>
          <cell r="C22">
            <v>2315215</v>
          </cell>
          <cell r="D22">
            <v>215833.55300000001</v>
          </cell>
          <cell r="E22">
            <v>10.726853947495364</v>
          </cell>
          <cell r="F22">
            <v>12</v>
          </cell>
          <cell r="G22">
            <v>251665.51429209998</v>
          </cell>
          <cell r="I22" t="e">
            <v>#REF!</v>
          </cell>
          <cell r="K22" t="e">
            <v>#REF!</v>
          </cell>
          <cell r="L22">
            <v>13.948592206207422</v>
          </cell>
        </row>
        <row r="23">
          <cell r="A23" t="str">
            <v>ISELCO II</v>
          </cell>
          <cell r="C23">
            <v>979568</v>
          </cell>
          <cell r="D23">
            <v>110618.826</v>
          </cell>
          <cell r="E23">
            <v>8.8553461957732225</v>
          </cell>
          <cell r="F23">
            <v>6</v>
          </cell>
          <cell r="G23">
            <v>65080</v>
          </cell>
          <cell r="I23" t="e">
            <v>#REF!</v>
          </cell>
          <cell r="K23" t="e">
            <v>#REF!</v>
          </cell>
          <cell r="L23">
            <v>16.082862609883993</v>
          </cell>
        </row>
        <row r="24">
          <cell r="A24" t="str">
            <v>NUVELCO</v>
          </cell>
          <cell r="C24">
            <v>0</v>
          </cell>
          <cell r="D24">
            <v>0</v>
          </cell>
          <cell r="E24" t="e">
            <v>#DIV/0!</v>
          </cell>
          <cell r="F24">
            <v>0</v>
          </cell>
          <cell r="H24">
            <v>0</v>
          </cell>
          <cell r="I24" t="e">
            <v>#REF!</v>
          </cell>
          <cell r="J24" t="e">
            <v>#REF!</v>
          </cell>
          <cell r="L24">
            <v>0</v>
          </cell>
        </row>
        <row r="25">
          <cell r="A25" t="str">
            <v>QUIRELCO</v>
          </cell>
          <cell r="C25">
            <v>208330</v>
          </cell>
          <cell r="D25">
            <v>20965.967980000001</v>
          </cell>
          <cell r="E25">
            <v>9.9365791361854399</v>
          </cell>
          <cell r="F25">
            <v>5</v>
          </cell>
          <cell r="G25">
            <v>10771</v>
          </cell>
          <cell r="I25" t="e">
            <v>#REF!</v>
          </cell>
          <cell r="K25" t="e">
            <v>#REF!</v>
          </cell>
          <cell r="L25">
            <v>16.657523953890639</v>
          </cell>
        </row>
        <row r="27">
          <cell r="C27">
            <v>5809178</v>
          </cell>
          <cell r="D27">
            <v>569272.60797999997</v>
          </cell>
          <cell r="G27">
            <v>446908.11575130001</v>
          </cell>
          <cell r="H27">
            <v>0</v>
          </cell>
          <cell r="I27" t="e">
            <v>#REF!</v>
          </cell>
          <cell r="J27" t="e">
            <v>#REF!</v>
          </cell>
          <cell r="K27" t="e">
            <v>#REF!</v>
          </cell>
        </row>
        <row r="29">
          <cell r="A29" t="str">
            <v>AURELCO</v>
          </cell>
          <cell r="C29">
            <v>271784</v>
          </cell>
          <cell r="D29">
            <v>24380.202000000001</v>
          </cell>
          <cell r="E29">
            <v>11.147733722632815</v>
          </cell>
          <cell r="F29">
            <v>10.172841211730486</v>
          </cell>
          <cell r="G29">
            <v>26509</v>
          </cell>
          <cell r="I29" t="e">
            <v>#REF!</v>
          </cell>
          <cell r="J29" t="e">
            <v>#REF!</v>
          </cell>
          <cell r="L29">
            <v>10.615665923511679</v>
          </cell>
        </row>
        <row r="30">
          <cell r="A30" t="str">
            <v>NEECO I</v>
          </cell>
          <cell r="C30">
            <v>819866</v>
          </cell>
          <cell r="D30">
            <v>95358.334000000003</v>
          </cell>
          <cell r="E30">
            <v>8.5977382952181181</v>
          </cell>
          <cell r="F30">
            <v>13.893478674498287</v>
          </cell>
          <cell r="G30">
            <v>114800.17079999996</v>
          </cell>
          <cell r="I30" t="e">
            <v>#REF!</v>
          </cell>
          <cell r="J30" t="e">
            <v>#REF!</v>
          </cell>
          <cell r="L30">
            <v>12.44901048919486</v>
          </cell>
        </row>
        <row r="31">
          <cell r="A31" t="str">
            <v>NEECO II - Area I</v>
          </cell>
          <cell r="C31">
            <v>987329</v>
          </cell>
          <cell r="D31">
            <v>102458.16899999999</v>
          </cell>
          <cell r="E31">
            <v>9.6364107385131987</v>
          </cell>
          <cell r="F31">
            <v>4.3107382421303049</v>
          </cell>
          <cell r="G31">
            <v>42601</v>
          </cell>
          <cell r="I31" t="e">
            <v>#REF!</v>
          </cell>
          <cell r="J31" t="e">
            <v>#REF!</v>
          </cell>
          <cell r="L31">
            <v>11.447164812433583</v>
          </cell>
        </row>
        <row r="32">
          <cell r="A32" t="str">
            <v>NEECO II - Area II</v>
          </cell>
          <cell r="C32">
            <v>1081967</v>
          </cell>
          <cell r="D32">
            <v>116808.852</v>
          </cell>
          <cell r="E32">
            <v>9.2627140963597512</v>
          </cell>
          <cell r="F32">
            <v>5.8878856104743402</v>
          </cell>
          <cell r="G32">
            <v>62162</v>
          </cell>
          <cell r="I32" t="e">
            <v>#REF!</v>
          </cell>
          <cell r="J32" t="e">
            <v>#REF!</v>
          </cell>
          <cell r="L32">
            <v>9.6009195401660339</v>
          </cell>
        </row>
        <row r="33">
          <cell r="A33" t="str">
            <v>PELCO I</v>
          </cell>
          <cell r="C33">
            <v>1143664</v>
          </cell>
          <cell r="D33">
            <v>137277.80900000001</v>
          </cell>
          <cell r="E33">
            <v>8.3310187446246307</v>
          </cell>
          <cell r="F33">
            <v>14.745629571080762</v>
          </cell>
          <cell r="G33">
            <v>151111</v>
          </cell>
          <cell r="I33" t="e">
            <v>#REF!</v>
          </cell>
          <cell r="J33" t="e">
            <v>#REF!</v>
          </cell>
          <cell r="L33">
            <v>7.7879399102019535</v>
          </cell>
        </row>
        <row r="34">
          <cell r="A34" t="str">
            <v>PELCO II</v>
          </cell>
          <cell r="C34">
            <v>2445388</v>
          </cell>
          <cell r="D34">
            <v>256331.394</v>
          </cell>
          <cell r="E34">
            <v>9.5399473386392923</v>
          </cell>
          <cell r="F34">
            <v>4.6337645790501751</v>
          </cell>
          <cell r="G34">
            <v>111100.16669999994</v>
          </cell>
          <cell r="I34" t="e">
            <v>#REF!</v>
          </cell>
          <cell r="K34" t="e">
            <v>#REF!</v>
          </cell>
          <cell r="L34">
            <v>13.443215294834483</v>
          </cell>
        </row>
        <row r="35">
          <cell r="A35" t="str">
            <v>PELCO III</v>
          </cell>
          <cell r="C35">
            <v>968407</v>
          </cell>
          <cell r="D35">
            <v>101443.443</v>
          </cell>
          <cell r="F35">
            <v>-3.070978420725945</v>
          </cell>
          <cell r="H35">
            <v>-27459</v>
          </cell>
          <cell r="I35" t="e">
            <v>#REF!</v>
          </cell>
          <cell r="K35" t="e">
            <v>#REF!</v>
          </cell>
          <cell r="L35">
            <v>16.728710368716786</v>
          </cell>
        </row>
        <row r="36">
          <cell r="A36" t="str">
            <v>PENELCO</v>
          </cell>
          <cell r="C36">
            <v>2398959</v>
          </cell>
          <cell r="D36">
            <v>281296.90600000002</v>
          </cell>
          <cell r="E36">
            <v>8.5282096917198231</v>
          </cell>
          <cell r="F36">
            <v>5.7303163962654109</v>
          </cell>
          <cell r="G36">
            <v>122966</v>
          </cell>
          <cell r="I36" t="e">
            <v>#REF!</v>
          </cell>
          <cell r="J36" t="e">
            <v>#REF!</v>
          </cell>
          <cell r="L36">
            <v>7.8472037286711958</v>
          </cell>
        </row>
        <row r="37">
          <cell r="A37" t="str">
            <v>PRESCO</v>
          </cell>
          <cell r="C37">
            <v>234759</v>
          </cell>
          <cell r="D37">
            <v>25530.623</v>
          </cell>
          <cell r="E37">
            <v>9.1951927690914559</v>
          </cell>
          <cell r="F37">
            <v>6.1426817918178509</v>
          </cell>
          <cell r="G37">
            <v>13662</v>
          </cell>
          <cell r="I37" t="e">
            <v>#REF!</v>
          </cell>
          <cell r="J37" t="e">
            <v>#REF!</v>
          </cell>
          <cell r="L37">
            <v>9.2797836299239886</v>
          </cell>
        </row>
        <row r="38">
          <cell r="A38" t="str">
            <v>SAJELCO</v>
          </cell>
          <cell r="C38">
            <v>450038</v>
          </cell>
          <cell r="D38">
            <v>52152.856</v>
          </cell>
          <cell r="E38">
            <v>8.6292110253751009</v>
          </cell>
          <cell r="F38">
            <v>4.2835847146527914</v>
          </cell>
          <cell r="G38">
            <v>20116.282799999986</v>
          </cell>
          <cell r="I38" t="e">
            <v>#REF!</v>
          </cell>
          <cell r="J38" t="e">
            <v>#REF!</v>
          </cell>
          <cell r="L38">
            <v>10.183387213174123</v>
          </cell>
        </row>
        <row r="39">
          <cell r="A39" t="str">
            <v>TARELCO I</v>
          </cell>
          <cell r="C39">
            <v>1140486</v>
          </cell>
          <cell r="D39">
            <v>138244.677</v>
          </cell>
          <cell r="E39">
            <v>8.2497642929137882</v>
          </cell>
          <cell r="F39">
            <v>10.355237903169725</v>
          </cell>
          <cell r="G39">
            <v>119125</v>
          </cell>
          <cell r="I39" t="e">
            <v>#REF!</v>
          </cell>
          <cell r="J39" t="e">
            <v>#REF!</v>
          </cell>
          <cell r="L39">
            <v>8.4013798695651722</v>
          </cell>
        </row>
        <row r="40">
          <cell r="A40" t="str">
            <v>TARELCO II</v>
          </cell>
          <cell r="C40">
            <v>1224404</v>
          </cell>
          <cell r="D40">
            <v>148850.02299999999</v>
          </cell>
          <cell r="E40">
            <v>8.2257562029399232</v>
          </cell>
          <cell r="F40">
            <v>5.1216794030116075</v>
          </cell>
          <cell r="G40">
            <v>61077</v>
          </cell>
          <cell r="I40" t="e">
            <v>#REF!</v>
          </cell>
          <cell r="J40" t="e">
            <v>#REF!</v>
          </cell>
          <cell r="L40">
            <v>7.8681324262670191</v>
          </cell>
        </row>
        <row r="41">
          <cell r="A41" t="str">
            <v>ZAMECO I</v>
          </cell>
          <cell r="C41">
            <v>554679</v>
          </cell>
          <cell r="D41">
            <v>62488.231</v>
          </cell>
          <cell r="E41">
            <v>8.8765354871383693</v>
          </cell>
          <cell r="F41">
            <v>10.815909328617204</v>
          </cell>
          <cell r="G41">
            <v>56876</v>
          </cell>
          <cell r="I41" t="e">
            <v>#REF!</v>
          </cell>
          <cell r="J41" t="e">
            <v>#REF!</v>
          </cell>
          <cell r="L41">
            <v>12.214615796085402</v>
          </cell>
        </row>
        <row r="42">
          <cell r="A42" t="str">
            <v>ZAMECO II</v>
          </cell>
          <cell r="C42">
            <v>715094</v>
          </cell>
          <cell r="D42">
            <v>82401.623000000007</v>
          </cell>
          <cell r="E42">
            <v>8.6781543125673615</v>
          </cell>
          <cell r="F42">
            <v>4.5919797776615967</v>
          </cell>
          <cell r="G42">
            <v>35227.535200000042</v>
          </cell>
          <cell r="I42" t="e">
            <v>#REF!</v>
          </cell>
          <cell r="J42" t="e">
            <v>#REF!</v>
          </cell>
          <cell r="L42">
            <v>12.412164630764373</v>
          </cell>
        </row>
        <row r="44">
          <cell r="C44">
            <v>14436824</v>
          </cell>
          <cell r="D44">
            <v>1625023.1419999995</v>
          </cell>
          <cell r="G44">
            <v>937333.15549999988</v>
          </cell>
          <cell r="H44">
            <v>-27459</v>
          </cell>
          <cell r="I44" t="e">
            <v>#REF!</v>
          </cell>
          <cell r="J44" t="e">
            <v>#REF!</v>
          </cell>
          <cell r="K44" t="e">
            <v>#REF!</v>
          </cell>
        </row>
        <row r="46">
          <cell r="A46" t="str">
            <v>BATELEC I</v>
          </cell>
          <cell r="C46">
            <v>1805160</v>
          </cell>
          <cell r="D46">
            <v>197069.16099999999</v>
          </cell>
          <cell r="E46">
            <v>9.1600329084467962</v>
          </cell>
          <cell r="F46">
            <v>13.147154069803435</v>
          </cell>
          <cell r="G46">
            <v>233601</v>
          </cell>
          <cell r="I46" t="e">
            <v>#REF!</v>
          </cell>
          <cell r="J46" t="e">
            <v>#REF!</v>
          </cell>
          <cell r="L46">
            <v>11.64</v>
          </cell>
        </row>
        <row r="47">
          <cell r="A47" t="str">
            <v>BATELEC II</v>
          </cell>
          <cell r="C47">
            <v>4501959</v>
          </cell>
          <cell r="D47">
            <v>511126.80499999999</v>
          </cell>
          <cell r="E47">
            <v>8.8079102014616506</v>
          </cell>
          <cell r="F47">
            <v>0.87244737037024311</v>
          </cell>
          <cell r="G47">
            <v>35572</v>
          </cell>
          <cell r="I47" t="e">
            <v>#REF!</v>
          </cell>
          <cell r="J47" t="e">
            <v>#REF!</v>
          </cell>
          <cell r="L47">
            <v>10.69</v>
          </cell>
        </row>
        <row r="48">
          <cell r="A48" t="str">
            <v>BISELCO</v>
          </cell>
          <cell r="C48">
            <v>88239</v>
          </cell>
          <cell r="D48">
            <v>8099.2250000000004</v>
          </cell>
          <cell r="E48">
            <v>10.894746102250524</v>
          </cell>
          <cell r="F48">
            <v>-1.1481453037401121</v>
          </cell>
          <cell r="H48">
            <v>-897</v>
          </cell>
          <cell r="I48" t="e">
            <v>#REF!</v>
          </cell>
          <cell r="J48" t="e">
            <v>#REF!</v>
          </cell>
          <cell r="L48">
            <v>12.456475997678353</v>
          </cell>
        </row>
        <row r="49">
          <cell r="A49" t="str">
            <v>FLECO</v>
          </cell>
          <cell r="C49">
            <v>600054</v>
          </cell>
          <cell r="D49">
            <v>59850.014999999999</v>
          </cell>
          <cell r="E49">
            <v>10.02596239950817</v>
          </cell>
          <cell r="F49">
            <v>6.2535764507528375</v>
          </cell>
          <cell r="G49">
            <v>34643</v>
          </cell>
          <cell r="I49" t="e">
            <v>#REF!</v>
          </cell>
          <cell r="J49" t="e">
            <v>#REF!</v>
          </cell>
          <cell r="L49">
            <v>12.425192513448884</v>
          </cell>
        </row>
        <row r="50">
          <cell r="A50" t="str">
            <v>LUBELCO</v>
          </cell>
          <cell r="C50">
            <v>26919</v>
          </cell>
          <cell r="D50">
            <v>2259.2939999999999</v>
          </cell>
          <cell r="E50">
            <v>11.914783998895231</v>
          </cell>
          <cell r="F50">
            <v>2.4250628505124734</v>
          </cell>
          <cell r="G50">
            <v>627</v>
          </cell>
          <cell r="I50" t="e">
            <v>#REF!</v>
          </cell>
          <cell r="J50" t="e">
            <v>#REF!</v>
          </cell>
          <cell r="L50">
            <v>11.416109390983582</v>
          </cell>
        </row>
        <row r="51">
          <cell r="A51" t="str">
            <v>MARELCO</v>
          </cell>
          <cell r="C51">
            <v>272479</v>
          </cell>
          <cell r="D51">
            <v>26320.981</v>
          </cell>
          <cell r="E51">
            <v>10.352159746629505</v>
          </cell>
          <cell r="F51">
            <v>2.033814534895694</v>
          </cell>
          <cell r="G51">
            <v>4938</v>
          </cell>
          <cell r="I51" t="e">
            <v>#REF!</v>
          </cell>
          <cell r="K51" t="e">
            <v>#REF!</v>
          </cell>
          <cell r="L51">
            <v>9.2660616736576618</v>
          </cell>
        </row>
        <row r="52">
          <cell r="A52" t="str">
            <v>OMECO</v>
          </cell>
          <cell r="C52">
            <v>562851</v>
          </cell>
          <cell r="D52">
            <v>51980.110999999997</v>
          </cell>
          <cell r="E52">
            <v>10.828199270293979</v>
          </cell>
          <cell r="F52">
            <v>1.9255407039628341</v>
          </cell>
          <cell r="G52">
            <v>9649</v>
          </cell>
          <cell r="I52" t="e">
            <v>#REF!</v>
          </cell>
          <cell r="K52" t="e">
            <v>#REF!</v>
          </cell>
          <cell r="L52">
            <v>14.58</v>
          </cell>
        </row>
        <row r="53">
          <cell r="A53" t="str">
            <v>ORMECO</v>
          </cell>
          <cell r="C53">
            <v>1447310</v>
          </cell>
          <cell r="D53">
            <v>136324.565</v>
          </cell>
          <cell r="E53">
            <v>10.616648584207843</v>
          </cell>
          <cell r="F53">
            <v>3.2414501595865648</v>
          </cell>
          <cell r="G53">
            <v>41334</v>
          </cell>
          <cell r="I53" t="e">
            <v>#REF!</v>
          </cell>
          <cell r="J53" t="e">
            <v>#REF!</v>
          </cell>
          <cell r="L53">
            <v>11.402001813572525</v>
          </cell>
        </row>
        <row r="54">
          <cell r="A54" t="str">
            <v>PALECO</v>
          </cell>
          <cell r="C54">
            <v>1381682</v>
          </cell>
          <cell r="D54">
            <v>142394.174</v>
          </cell>
          <cell r="E54">
            <v>9.7032200207854018</v>
          </cell>
          <cell r="F54">
            <v>3.4202373461478341</v>
          </cell>
          <cell r="G54">
            <v>42669</v>
          </cell>
          <cell r="I54" t="e">
            <v>#REF!</v>
          </cell>
          <cell r="J54" t="e">
            <v>#REF!</v>
          </cell>
          <cell r="L54">
            <v>10.31</v>
          </cell>
        </row>
        <row r="55">
          <cell r="A55" t="str">
            <v>QUEZELCO I</v>
          </cell>
          <cell r="C55">
            <v>886923</v>
          </cell>
          <cell r="D55">
            <v>88018</v>
          </cell>
          <cell r="E55">
            <v>10.076609329909791</v>
          </cell>
          <cell r="F55">
            <v>3.3068364057370867</v>
          </cell>
          <cell r="G55">
            <v>29642.942599999951</v>
          </cell>
          <cell r="I55" t="e">
            <v>#REF!</v>
          </cell>
          <cell r="K55" t="e">
            <v>#REF!</v>
          </cell>
          <cell r="L55">
            <v>17.504549287895117</v>
          </cell>
        </row>
        <row r="56">
          <cell r="A56" t="str">
            <v xml:space="preserve">QUEZELCO II </v>
          </cell>
          <cell r="C56">
            <v>215447</v>
          </cell>
          <cell r="D56">
            <v>18492.972000000002</v>
          </cell>
          <cell r="E56">
            <v>11.650209603951165</v>
          </cell>
          <cell r="F56">
            <v>6.7558363059349436</v>
          </cell>
          <cell r="G56">
            <v>13390</v>
          </cell>
          <cell r="I56" t="e">
            <v>#REF!</v>
          </cell>
          <cell r="K56" t="e">
            <v>#REF!</v>
          </cell>
          <cell r="L56">
            <v>14.262679795698933</v>
          </cell>
        </row>
        <row r="57">
          <cell r="A57" t="str">
            <v>ROMELCO</v>
          </cell>
          <cell r="C57">
            <v>99825</v>
          </cell>
          <cell r="D57">
            <v>9419.9439999999995</v>
          </cell>
          <cell r="E57">
            <v>10.597196756159061</v>
          </cell>
          <cell r="F57">
            <v>6.6319895968790634</v>
          </cell>
          <cell r="G57">
            <v>7089</v>
          </cell>
          <cell r="I57" t="e">
            <v>#REF!</v>
          </cell>
          <cell r="J57" t="e">
            <v>#REF!</v>
          </cell>
          <cell r="L57">
            <v>10.963558738445066</v>
          </cell>
        </row>
        <row r="58">
          <cell r="A58" t="str">
            <v>TIELCO</v>
          </cell>
          <cell r="C58">
            <v>161796</v>
          </cell>
          <cell r="D58">
            <v>17712.688999999998</v>
          </cell>
          <cell r="E58">
            <v>9.1344685157629097</v>
          </cell>
          <cell r="F58">
            <v>2.6305040935886415</v>
          </cell>
          <cell r="G58">
            <v>4315</v>
          </cell>
          <cell r="I58" t="e">
            <v>#REF!</v>
          </cell>
          <cell r="J58" t="e">
            <v>#REF!</v>
          </cell>
          <cell r="L58">
            <v>8.9585162094283994</v>
          </cell>
        </row>
        <row r="60">
          <cell r="C60">
            <v>12050644</v>
          </cell>
          <cell r="D60">
            <v>1269067.9360000002</v>
          </cell>
          <cell r="G60">
            <v>457469.94259999995</v>
          </cell>
          <cell r="H60">
            <v>-897</v>
          </cell>
          <cell r="I60" t="e">
            <v>#REF!</v>
          </cell>
          <cell r="J60" t="e">
            <v>#REF!</v>
          </cell>
          <cell r="K60" t="e">
            <v>#REF!</v>
          </cell>
        </row>
        <row r="62">
          <cell r="A62" t="str">
            <v>ALECO</v>
          </cell>
          <cell r="C62">
            <v>0</v>
          </cell>
          <cell r="D62">
            <v>0</v>
          </cell>
          <cell r="E62" t="e">
            <v>#DIV/0!</v>
          </cell>
          <cell r="F62">
            <v>0</v>
          </cell>
          <cell r="H62">
            <v>0</v>
          </cell>
          <cell r="I62" t="e">
            <v>#REF!</v>
          </cell>
          <cell r="J62" t="e">
            <v>#REF!</v>
          </cell>
          <cell r="L62">
            <v>0</v>
          </cell>
        </row>
        <row r="63">
          <cell r="A63" t="str">
            <v>CANORECO</v>
          </cell>
          <cell r="C63">
            <v>848767</v>
          </cell>
          <cell r="D63">
            <v>90501.001000000004</v>
          </cell>
          <cell r="E63">
            <v>9.3785371501029022</v>
          </cell>
          <cell r="F63">
            <v>4.8107591827370282</v>
          </cell>
          <cell r="G63">
            <v>38582</v>
          </cell>
          <cell r="I63" t="e">
            <v>#REF!</v>
          </cell>
          <cell r="J63" t="e">
            <v>#REF!</v>
          </cell>
          <cell r="L63">
            <v>10.612907868913508</v>
          </cell>
        </row>
        <row r="64">
          <cell r="A64" t="str">
            <v>CASURECO I</v>
          </cell>
          <cell r="C64">
            <v>394996</v>
          </cell>
          <cell r="D64">
            <v>35456.266000000003</v>
          </cell>
          <cell r="E64">
            <v>11.140372198245579</v>
          </cell>
          <cell r="F64">
            <v>0.10244317303231792</v>
          </cell>
          <cell r="G64">
            <v>371</v>
          </cell>
          <cell r="I64" t="e">
            <v>#REF!</v>
          </cell>
          <cell r="K64" t="e">
            <v>#REF!</v>
          </cell>
          <cell r="L64">
            <v>15.157647901014709</v>
          </cell>
        </row>
        <row r="65">
          <cell r="A65" t="str">
            <v>CASURECO II</v>
          </cell>
          <cell r="C65">
            <v>1567541</v>
          </cell>
          <cell r="D65">
            <v>168992.93700000001</v>
          </cell>
          <cell r="E65">
            <v>9.2757781942093818</v>
          </cell>
          <cell r="F65">
            <v>6.5851660739834452</v>
          </cell>
          <cell r="G65">
            <v>99727.500100000063</v>
          </cell>
          <cell r="I65" t="e">
            <v>#REF!</v>
          </cell>
          <cell r="J65" t="e">
            <v>#REF!</v>
          </cell>
          <cell r="L65">
            <v>14.745293668997331</v>
          </cell>
        </row>
        <row r="66">
          <cell r="A66" t="str">
            <v>CASURECO III</v>
          </cell>
          <cell r="C66">
            <v>571186</v>
          </cell>
          <cell r="D66">
            <v>49798.373</v>
          </cell>
          <cell r="E66">
            <v>11.469973125427209</v>
          </cell>
          <cell r="F66">
            <v>4.5696987750534381</v>
          </cell>
          <cell r="G66">
            <v>22704</v>
          </cell>
          <cell r="I66" t="e">
            <v>#REF!</v>
          </cell>
          <cell r="K66" t="e">
            <v>#REF!</v>
          </cell>
          <cell r="L66">
            <v>18.766505084636197</v>
          </cell>
        </row>
        <row r="67">
          <cell r="A67" t="str">
            <v>CASURECO IV</v>
          </cell>
          <cell r="C67">
            <v>322881</v>
          </cell>
          <cell r="D67">
            <v>27261.513999999999</v>
          </cell>
          <cell r="E67">
            <v>11.843839634145045</v>
          </cell>
          <cell r="F67">
            <v>4.6499957638440836</v>
          </cell>
          <cell r="G67">
            <v>14270</v>
          </cell>
          <cell r="I67" t="e">
            <v>#REF!</v>
          </cell>
          <cell r="K67" t="e">
            <v>#REF!</v>
          </cell>
          <cell r="L67">
            <v>13.028324069663363</v>
          </cell>
        </row>
        <row r="68">
          <cell r="A68" t="str">
            <v>FICELCO</v>
          </cell>
          <cell r="C68">
            <v>270949</v>
          </cell>
          <cell r="D68">
            <v>26179.307000000001</v>
          </cell>
          <cell r="E68">
            <v>10.349739204326532</v>
          </cell>
          <cell r="F68">
            <v>-1.9100341580194868</v>
          </cell>
          <cell r="H68">
            <v>-5018.0596999999834</v>
          </cell>
          <cell r="I68" t="e">
            <v>#REF!</v>
          </cell>
          <cell r="J68" t="e">
            <v>#REF!</v>
          </cell>
          <cell r="L68">
            <v>14.812875320796785</v>
          </cell>
        </row>
        <row r="69">
          <cell r="A69" t="str">
            <v>MASELCO</v>
          </cell>
          <cell r="C69">
            <v>399760</v>
          </cell>
          <cell r="D69">
            <v>47165.063000000002</v>
          </cell>
          <cell r="E69">
            <v>8.475765207819185</v>
          </cell>
          <cell r="F69">
            <v>2.9390039171796305</v>
          </cell>
          <cell r="G69">
            <v>10504</v>
          </cell>
          <cell r="I69" t="e">
            <v>#REF!</v>
          </cell>
          <cell r="K69" t="e">
            <v>#REF!</v>
          </cell>
          <cell r="L69">
            <v>20.228741118308797</v>
          </cell>
        </row>
        <row r="70">
          <cell r="A70" t="str">
            <v>SORECO I</v>
          </cell>
          <cell r="C70">
            <v>313744</v>
          </cell>
          <cell r="D70">
            <v>26564.445</v>
          </cell>
          <cell r="E70">
            <v>11.810674004294086</v>
          </cell>
          <cell r="F70">
            <v>6.9650006903216903</v>
          </cell>
          <cell r="G70">
            <v>20179</v>
          </cell>
          <cell r="I70" t="e">
            <v>#REF!</v>
          </cell>
          <cell r="K70" t="e">
            <v>#REF!</v>
          </cell>
          <cell r="L70">
            <v>12.999739836568548</v>
          </cell>
        </row>
        <row r="71">
          <cell r="A71" t="str">
            <v>SORECO II</v>
          </cell>
          <cell r="C71">
            <v>492624</v>
          </cell>
          <cell r="D71">
            <v>46338.605000000003</v>
          </cell>
          <cell r="E71">
            <v>10.630963103010977</v>
          </cell>
          <cell r="F71">
            <v>3.9921834882939691</v>
          </cell>
          <cell r="G71">
            <v>19637.282400000026</v>
          </cell>
          <cell r="I71" t="e">
            <v>#REF!</v>
          </cell>
          <cell r="K71" t="e">
            <v>#REF!</v>
          </cell>
          <cell r="L71">
            <v>15.887757104181985</v>
          </cell>
        </row>
        <row r="72">
          <cell r="A72" t="str">
            <v>TISELCO</v>
          </cell>
          <cell r="C72">
            <v>45426</v>
          </cell>
          <cell r="D72">
            <v>3901.7289999999998</v>
          </cell>
          <cell r="E72">
            <v>11.642530785710644</v>
          </cell>
          <cell r="F72">
            <v>26.385104317074166</v>
          </cell>
          <cell r="G72">
            <v>11728.6014</v>
          </cell>
          <cell r="I72" t="e">
            <v>#REF!</v>
          </cell>
          <cell r="J72" t="e">
            <v>#REF!</v>
          </cell>
          <cell r="L72">
            <v>17.18098551205383</v>
          </cell>
        </row>
        <row r="74">
          <cell r="C74">
            <v>5227874</v>
          </cell>
          <cell r="D74">
            <v>522159.24000000005</v>
          </cell>
          <cell r="G74">
            <v>237703.38390000007</v>
          </cell>
          <cell r="H74">
            <v>-5018.0596999999834</v>
          </cell>
          <cell r="I74" t="e">
            <v>#REF!</v>
          </cell>
          <cell r="J74" t="e">
            <v>#REF!</v>
          </cell>
          <cell r="K74" t="e">
            <v>#REF!</v>
          </cell>
        </row>
        <row r="76">
          <cell r="A76" t="str">
            <v>AKELCO</v>
          </cell>
          <cell r="C76">
            <v>1626536</v>
          </cell>
          <cell r="D76">
            <v>163169.39499999999</v>
          </cell>
          <cell r="E76">
            <v>9.9683889861821218</v>
          </cell>
          <cell r="F76">
            <v>4.3385439282095817</v>
          </cell>
          <cell r="G76">
            <v>68343</v>
          </cell>
          <cell r="I76" t="e">
            <v>#REF!</v>
          </cell>
          <cell r="J76" t="e">
            <v>#REF!</v>
          </cell>
          <cell r="L76">
            <v>10.761035088106844</v>
          </cell>
        </row>
        <row r="77">
          <cell r="A77" t="str">
            <v>ANTECO</v>
          </cell>
          <cell r="C77">
            <v>580245</v>
          </cell>
          <cell r="D77">
            <v>58234.601999999999</v>
          </cell>
          <cell r="E77">
            <v>9.9639214499997788</v>
          </cell>
          <cell r="F77">
            <v>8.1077176144770267</v>
          </cell>
          <cell r="G77">
            <v>45561.082599999965</v>
          </cell>
          <cell r="I77" t="e">
            <v>#REF!</v>
          </cell>
          <cell r="J77" t="e">
            <v>#REF!</v>
          </cell>
          <cell r="L77">
            <v>12.714610521027375</v>
          </cell>
        </row>
        <row r="78">
          <cell r="A78" t="str">
            <v>CAPELCO</v>
          </cell>
          <cell r="C78">
            <v>1110886</v>
          </cell>
          <cell r="D78">
            <v>97538.175000000003</v>
          </cell>
          <cell r="E78">
            <v>11.389243237327333</v>
          </cell>
          <cell r="F78">
            <v>2.4898002912613881</v>
          </cell>
          <cell r="G78">
            <v>26895.635299999965</v>
          </cell>
          <cell r="I78" t="e">
            <v>#REF!</v>
          </cell>
          <cell r="J78" t="e">
            <v>#REF!</v>
          </cell>
          <cell r="L78">
            <v>13.650124435729463</v>
          </cell>
        </row>
        <row r="79">
          <cell r="A79" t="str">
            <v>CENECO</v>
          </cell>
          <cell r="C79">
            <v>3957188</v>
          </cell>
          <cell r="D79">
            <v>452959.97399999999</v>
          </cell>
          <cell r="E79">
            <v>8.7362862662121223</v>
          </cell>
          <cell r="F79">
            <v>-2.6008799508346789</v>
          </cell>
          <cell r="H79">
            <v>-98770.103999999817</v>
          </cell>
          <cell r="I79" t="e">
            <v>#REF!</v>
          </cell>
          <cell r="J79" t="e">
            <v>#REF!</v>
          </cell>
          <cell r="L79">
            <v>14.525970649768938</v>
          </cell>
        </row>
        <row r="80">
          <cell r="A80" t="str">
            <v>GUIMELCO</v>
          </cell>
          <cell r="C80">
            <v>210518</v>
          </cell>
          <cell r="D80">
            <v>16074.153</v>
          </cell>
          <cell r="E80">
            <v>13.096677628986113</v>
          </cell>
          <cell r="F80">
            <v>2.8354781084209844</v>
          </cell>
          <cell r="G80">
            <v>5825.9418000000005</v>
          </cell>
          <cell r="I80" t="e">
            <v>#REF!</v>
          </cell>
          <cell r="J80" t="e">
            <v>#REF!</v>
          </cell>
          <cell r="L80">
            <v>12.611861632672394</v>
          </cell>
        </row>
        <row r="81">
          <cell r="A81" t="str">
            <v>ILECO I</v>
          </cell>
          <cell r="C81">
            <v>1478528</v>
          </cell>
          <cell r="D81">
            <v>139852.24197999999</v>
          </cell>
          <cell r="E81">
            <v>10.572072203257504</v>
          </cell>
          <cell r="F81">
            <v>3.7657571006286479</v>
          </cell>
          <cell r="G81">
            <v>54022.51640000008</v>
          </cell>
          <cell r="I81" t="e">
            <v>#REF!</v>
          </cell>
          <cell r="J81" t="e">
            <v>#REF!</v>
          </cell>
          <cell r="L81">
            <v>10.662625654259299</v>
          </cell>
        </row>
        <row r="82">
          <cell r="A82" t="str">
            <v>ILECO II</v>
          </cell>
          <cell r="C82">
            <v>913401</v>
          </cell>
          <cell r="D82">
            <v>92082.32</v>
          </cell>
          <cell r="E82">
            <v>9.919396036068596</v>
          </cell>
          <cell r="F82">
            <v>8.0424782393077621</v>
          </cell>
          <cell r="G82">
            <v>65842</v>
          </cell>
          <cell r="I82" t="e">
            <v>#REF!</v>
          </cell>
          <cell r="J82" t="e">
            <v>#REF!</v>
          </cell>
          <cell r="L82">
            <v>11.511906897322682</v>
          </cell>
        </row>
        <row r="83">
          <cell r="A83" t="str">
            <v>ILECO III</v>
          </cell>
          <cell r="C83">
            <v>370424</v>
          </cell>
          <cell r="D83">
            <v>36574.199999999997</v>
          </cell>
          <cell r="E83">
            <v>10.128013736459035</v>
          </cell>
          <cell r="F83">
            <v>0.84699950194347695</v>
          </cell>
          <cell r="G83">
            <v>3028.3224000000046</v>
          </cell>
          <cell r="I83" t="e">
            <v>#REF!</v>
          </cell>
          <cell r="J83" t="e">
            <v>#REF!</v>
          </cell>
          <cell r="L83">
            <v>13.223899290120459</v>
          </cell>
        </row>
        <row r="84">
          <cell r="A84" t="str">
            <v>NOCECO</v>
          </cell>
          <cell r="C84">
            <v>1257072</v>
          </cell>
          <cell r="D84">
            <v>133679.79300000001</v>
          </cell>
          <cell r="E84">
            <v>9.403605225510784</v>
          </cell>
          <cell r="F84">
            <v>2.6877195886836112</v>
          </cell>
          <cell r="G84">
            <v>32519.346799999941</v>
          </cell>
          <cell r="I84" t="e">
            <v>#REF!</v>
          </cell>
          <cell r="J84" t="e">
            <v>#REF!</v>
          </cell>
          <cell r="L84">
            <v>10.796909929022735</v>
          </cell>
        </row>
        <row r="85">
          <cell r="A85" t="str">
            <v>NONECO</v>
          </cell>
          <cell r="C85">
            <v>1193074</v>
          </cell>
          <cell r="D85">
            <v>111497.527</v>
          </cell>
          <cell r="E85">
            <v>10.700452575957133</v>
          </cell>
          <cell r="F85">
            <v>6.3029625141187609</v>
          </cell>
          <cell r="G85">
            <v>68861</v>
          </cell>
          <cell r="I85" t="e">
            <v>#REF!</v>
          </cell>
          <cell r="J85" t="e">
            <v>#REF!</v>
          </cell>
          <cell r="L85">
            <v>10.748450318587874</v>
          </cell>
        </row>
        <row r="87">
          <cell r="C87">
            <v>12697872</v>
          </cell>
          <cell r="D87">
            <v>1301662.3809800001</v>
          </cell>
          <cell r="G87">
            <v>370898.84529999999</v>
          </cell>
          <cell r="H87">
            <v>-98770.103999999817</v>
          </cell>
          <cell r="I87" t="e">
            <v>#REF!</v>
          </cell>
          <cell r="J87" t="e">
            <v>#REF!</v>
          </cell>
          <cell r="K87">
            <v>0</v>
          </cell>
        </row>
        <row r="89">
          <cell r="A89" t="str">
            <v>BANELCO</v>
          </cell>
          <cell r="C89">
            <v>121925</v>
          </cell>
          <cell r="D89">
            <v>11823.277</v>
          </cell>
          <cell r="E89">
            <v>10.312284825941234</v>
          </cell>
          <cell r="F89">
            <v>2.7806937163872862</v>
          </cell>
          <cell r="G89">
            <v>3287.0310999999929</v>
          </cell>
          <cell r="I89" t="e">
            <v>#REF!</v>
          </cell>
          <cell r="K89" t="e">
            <v>#REF!</v>
          </cell>
          <cell r="L89">
            <v>9.1923554703814876</v>
          </cell>
        </row>
        <row r="90">
          <cell r="A90" t="str">
            <v>BOHECO I</v>
          </cell>
          <cell r="C90">
            <v>804490</v>
          </cell>
          <cell r="D90">
            <v>93059.739000000001</v>
          </cell>
          <cell r="E90">
            <v>8.6448770289372927</v>
          </cell>
          <cell r="F90">
            <v>5.7375736074973069</v>
          </cell>
          <cell r="G90">
            <v>44411</v>
          </cell>
          <cell r="I90" t="e">
            <v>#REF!</v>
          </cell>
          <cell r="J90" t="e">
            <v>#REF!</v>
          </cell>
          <cell r="L90">
            <v>5.2916813655278228</v>
          </cell>
        </row>
        <row r="91">
          <cell r="A91" t="str">
            <v>BOHECO II</v>
          </cell>
          <cell r="C91">
            <v>524909</v>
          </cell>
          <cell r="D91">
            <v>58207.961000000003</v>
          </cell>
          <cell r="E91">
            <v>9.0178214626002777</v>
          </cell>
          <cell r="F91">
            <v>5.1361869242369442</v>
          </cell>
          <cell r="G91">
            <v>25987</v>
          </cell>
          <cell r="I91" t="e">
            <v>#REF!</v>
          </cell>
          <cell r="J91" t="e">
            <v>#REF!</v>
          </cell>
          <cell r="L91">
            <v>10.384502900928004</v>
          </cell>
        </row>
        <row r="92">
          <cell r="A92" t="str">
            <v>CELCO</v>
          </cell>
          <cell r="C92">
            <v>73778</v>
          </cell>
          <cell r="D92">
            <v>6361.9170000000004</v>
          </cell>
          <cell r="E92">
            <v>11.596819009113133</v>
          </cell>
          <cell r="F92">
            <v>-0.37250943012317855</v>
          </cell>
          <cell r="H92">
            <v>-238</v>
          </cell>
          <cell r="I92" t="e">
            <v>#REF!</v>
          </cell>
          <cell r="J92" t="e">
            <v>#REF!</v>
          </cell>
          <cell r="L92">
            <v>8.9799425630478051</v>
          </cell>
        </row>
        <row r="93">
          <cell r="A93" t="str">
            <v>CEBECO I</v>
          </cell>
          <cell r="C93">
            <v>978391</v>
          </cell>
          <cell r="D93">
            <v>115654.431</v>
          </cell>
          <cell r="E93">
            <v>8.4596067054274826</v>
          </cell>
          <cell r="F93">
            <v>5.3443599284474477</v>
          </cell>
          <cell r="G93">
            <v>50342</v>
          </cell>
          <cell r="I93" t="e">
            <v>#REF!</v>
          </cell>
          <cell r="J93" t="e">
            <v>#REF!</v>
          </cell>
          <cell r="L93">
            <v>10.173674584902743</v>
          </cell>
        </row>
        <row r="94">
          <cell r="A94" t="str">
            <v>CEBECO II</v>
          </cell>
          <cell r="C94">
            <v>1670799</v>
          </cell>
          <cell r="D94">
            <v>209709.723</v>
          </cell>
          <cell r="E94">
            <v>7.9671985452005005</v>
          </cell>
          <cell r="F94">
            <v>5.2797009700377222</v>
          </cell>
          <cell r="G94">
            <v>84608</v>
          </cell>
          <cell r="I94" t="e">
            <v>#REF!</v>
          </cell>
          <cell r="J94" t="e">
            <v>#REF!</v>
          </cell>
          <cell r="L94">
            <v>7.7264875187688391</v>
          </cell>
        </row>
        <row r="95">
          <cell r="A95" t="str">
            <v>CEBECO III</v>
          </cell>
          <cell r="C95">
            <v>613670</v>
          </cell>
          <cell r="D95">
            <v>102869.072</v>
          </cell>
          <cell r="E95">
            <v>5.9655442405468575</v>
          </cell>
          <cell r="F95">
            <v>4.5531525502434489</v>
          </cell>
          <cell r="G95">
            <v>26670</v>
          </cell>
          <cell r="I95" t="e">
            <v>#REF!</v>
          </cell>
          <cell r="J95" t="e">
            <v>#REF!</v>
          </cell>
          <cell r="L95">
            <v>6.9352643929028703</v>
          </cell>
        </row>
        <row r="96">
          <cell r="A96" t="str">
            <v>NORECO I</v>
          </cell>
          <cell r="C96">
            <v>357012</v>
          </cell>
          <cell r="D96">
            <v>37105.769999999997</v>
          </cell>
          <cell r="E96">
            <v>9.6214685748335107</v>
          </cell>
          <cell r="F96">
            <v>-1.2023804255097226</v>
          </cell>
          <cell r="H96">
            <v>-4152.415800000017</v>
          </cell>
          <cell r="I96" t="e">
            <v>#REF!</v>
          </cell>
          <cell r="J96" t="e">
            <v>#REF!</v>
          </cell>
          <cell r="L96">
            <v>13.413186025614646</v>
          </cell>
        </row>
        <row r="97">
          <cell r="A97" t="str">
            <v>NORECO II</v>
          </cell>
          <cell r="C97">
            <v>1720345</v>
          </cell>
          <cell r="D97">
            <v>172205.58100000001</v>
          </cell>
          <cell r="E97">
            <v>9.9900653045617602</v>
          </cell>
          <cell r="F97">
            <v>3.244482384403228</v>
          </cell>
          <cell r="G97">
            <v>52678</v>
          </cell>
          <cell r="I97" t="e">
            <v>#REF!</v>
          </cell>
          <cell r="J97" t="e">
            <v>#REF!</v>
          </cell>
          <cell r="L97">
            <v>15.298771186040669</v>
          </cell>
        </row>
        <row r="98">
          <cell r="A98" t="str">
            <v>PROSIELCO</v>
          </cell>
          <cell r="C98">
            <v>123121</v>
          </cell>
          <cell r="D98">
            <v>10977.704</v>
          </cell>
          <cell r="E98">
            <v>11.215551084270444</v>
          </cell>
          <cell r="F98">
            <v>0.27976754884196886</v>
          </cell>
          <cell r="G98">
            <v>298</v>
          </cell>
          <cell r="I98" t="e">
            <v>#REF!</v>
          </cell>
          <cell r="J98" t="e">
            <v>#REF!</v>
          </cell>
          <cell r="L98">
            <v>11.275098820043386</v>
          </cell>
        </row>
        <row r="100">
          <cell r="C100">
            <v>6988440</v>
          </cell>
          <cell r="D100">
            <v>817975.17500000005</v>
          </cell>
          <cell r="G100">
            <v>288281.03110000002</v>
          </cell>
          <cell r="H100">
            <v>-4390.415800000017</v>
          </cell>
          <cell r="I100" t="e">
            <v>#REF!</v>
          </cell>
          <cell r="J100" t="e">
            <v>#REF!</v>
          </cell>
          <cell r="K100" t="e">
            <v>#REF!</v>
          </cell>
        </row>
        <row r="102">
          <cell r="A102" t="str">
            <v>BILECO</v>
          </cell>
          <cell r="C102">
            <v>184778</v>
          </cell>
          <cell r="D102">
            <v>17955.102999999999</v>
          </cell>
          <cell r="E102">
            <v>10.291113339756391</v>
          </cell>
          <cell r="F102">
            <v>8</v>
          </cell>
          <cell r="G102">
            <v>12958</v>
          </cell>
          <cell r="I102" t="e">
            <v>#REF!</v>
          </cell>
          <cell r="K102" t="e">
            <v>#REF!</v>
          </cell>
          <cell r="L102">
            <v>16.280445510490775</v>
          </cell>
        </row>
        <row r="103">
          <cell r="A103" t="str">
            <v>LEYECO I/DORELCO</v>
          </cell>
          <cell r="C103">
            <v>204528</v>
          </cell>
          <cell r="D103">
            <v>10790.1589</v>
          </cell>
          <cell r="E103">
            <v>18.955049864928309</v>
          </cell>
          <cell r="F103">
            <v>7</v>
          </cell>
          <cell r="G103">
            <v>14497.398257255991</v>
          </cell>
          <cell r="I103" t="e">
            <v>#REF!</v>
          </cell>
          <cell r="J103" t="e">
            <v>#REF!</v>
          </cell>
          <cell r="L103">
            <v>14.452244759068082</v>
          </cell>
        </row>
        <row r="104">
          <cell r="A104" t="str">
            <v>LEYECO II</v>
          </cell>
          <cell r="C104">
            <v>645566.84600000002</v>
          </cell>
          <cell r="D104">
            <v>77970</v>
          </cell>
          <cell r="E104">
            <v>8.2796825189175323</v>
          </cell>
          <cell r="F104">
            <v>1</v>
          </cell>
          <cell r="G104">
            <v>6794.4239999999991</v>
          </cell>
          <cell r="I104" t="e">
            <v>#REF!</v>
          </cell>
          <cell r="J104" t="e">
            <v>#REF!</v>
          </cell>
          <cell r="L104">
            <v>6.1712983583795387</v>
          </cell>
        </row>
        <row r="105">
          <cell r="A105" t="str">
            <v>LEYECO III</v>
          </cell>
          <cell r="C105">
            <v>172445</v>
          </cell>
          <cell r="D105">
            <v>15175.91</v>
          </cell>
          <cell r="E105">
            <v>11.363074767839294</v>
          </cell>
          <cell r="F105">
            <v>19</v>
          </cell>
          <cell r="G105">
            <v>31017</v>
          </cell>
          <cell r="I105" t="e">
            <v>#REF!</v>
          </cell>
          <cell r="J105" t="e">
            <v>#REF!</v>
          </cell>
          <cell r="L105">
            <v>7.1233644156695668</v>
          </cell>
        </row>
        <row r="106">
          <cell r="A106" t="str">
            <v>LEYECO IV</v>
          </cell>
          <cell r="C106">
            <v>357479</v>
          </cell>
          <cell r="D106">
            <v>36780.767999999996</v>
          </cell>
          <cell r="E106">
            <v>9.7191825902058397</v>
          </cell>
          <cell r="F106">
            <v>7</v>
          </cell>
          <cell r="G106">
            <v>23846</v>
          </cell>
          <cell r="I106" t="e">
            <v>#REF!</v>
          </cell>
          <cell r="J106" t="e">
            <v>#REF!</v>
          </cell>
          <cell r="L106">
            <v>12.131548056904668</v>
          </cell>
        </row>
        <row r="107">
          <cell r="A107" t="str">
            <v>LEYECO V</v>
          </cell>
          <cell r="C107">
            <v>610581</v>
          </cell>
          <cell r="D107">
            <v>73508.667000000001</v>
          </cell>
          <cell r="E107">
            <v>8.3062450309430851</v>
          </cell>
          <cell r="F107">
            <v>-10</v>
          </cell>
          <cell r="H107">
            <v>-56750.774038100033</v>
          </cell>
          <cell r="I107" t="e">
            <v>#REF!</v>
          </cell>
          <cell r="J107" t="e">
            <v>#REF!</v>
          </cell>
          <cell r="L107">
            <v>13.317477765008819</v>
          </cell>
        </row>
        <row r="108">
          <cell r="A108" t="str">
            <v>SOLECO</v>
          </cell>
          <cell r="C108">
            <v>482600</v>
          </cell>
          <cell r="D108">
            <v>55474.156000000003</v>
          </cell>
          <cell r="E108">
            <v>8.6995465059441361</v>
          </cell>
          <cell r="F108">
            <v>12</v>
          </cell>
          <cell r="G108">
            <v>55650.907425599988</v>
          </cell>
          <cell r="I108" t="e">
            <v>#REF!</v>
          </cell>
          <cell r="J108" t="e">
            <v>#REF!</v>
          </cell>
          <cell r="L108">
            <v>12.313900876116097</v>
          </cell>
        </row>
        <row r="109">
          <cell r="A109" t="str">
            <v>SAMELCO I</v>
          </cell>
          <cell r="C109">
            <v>234269</v>
          </cell>
          <cell r="D109">
            <v>26289.513999999999</v>
          </cell>
          <cell r="E109">
            <v>8.9111194676326093</v>
          </cell>
          <cell r="F109">
            <v>8</v>
          </cell>
          <cell r="G109">
            <v>17716.40400000001</v>
          </cell>
          <cell r="I109" t="e">
            <v>#REF!</v>
          </cell>
          <cell r="K109" t="e">
            <v>#REF!</v>
          </cell>
          <cell r="L109">
            <v>16.649801019633458</v>
          </cell>
        </row>
        <row r="110">
          <cell r="A110" t="str">
            <v>SAMELCO II</v>
          </cell>
          <cell r="C110">
            <v>371492</v>
          </cell>
          <cell r="D110">
            <v>37992.438999999998</v>
          </cell>
          <cell r="E110">
            <v>9.7780508379575206</v>
          </cell>
          <cell r="F110">
            <v>12</v>
          </cell>
          <cell r="G110">
            <v>40141.033522300015</v>
          </cell>
          <cell r="I110" t="e">
            <v>#REF!</v>
          </cell>
          <cell r="J110" t="e">
            <v>#REF!</v>
          </cell>
          <cell r="L110">
            <v>12.972149903658824</v>
          </cell>
        </row>
        <row r="111">
          <cell r="A111" t="str">
            <v>ESAMELCO</v>
          </cell>
          <cell r="C111">
            <v>361965</v>
          </cell>
          <cell r="D111">
            <v>35712.881699999998</v>
          </cell>
          <cell r="E111">
            <v>10.135418447624181</v>
          </cell>
          <cell r="F111">
            <v>6</v>
          </cell>
          <cell r="G111">
            <v>21303</v>
          </cell>
          <cell r="I111" t="e">
            <v>#REF!</v>
          </cell>
          <cell r="J111" t="e">
            <v>#REF!</v>
          </cell>
          <cell r="L111">
            <v>13.778711120485823</v>
          </cell>
        </row>
        <row r="112">
          <cell r="A112" t="str">
            <v>NORSAMELCO</v>
          </cell>
          <cell r="C112">
            <v>413410</v>
          </cell>
          <cell r="D112">
            <v>40620.21</v>
          </cell>
          <cell r="E112">
            <v>10.177446153035644</v>
          </cell>
          <cell r="F112">
            <v>9</v>
          </cell>
          <cell r="G112">
            <v>33568</v>
          </cell>
          <cell r="I112" t="e">
            <v>#REF!</v>
          </cell>
          <cell r="K112" t="e">
            <v>#REF!</v>
          </cell>
          <cell r="L112">
            <v>20.495286225016628</v>
          </cell>
        </row>
        <row r="114">
          <cell r="C114">
            <v>4039113.8459999999</v>
          </cell>
          <cell r="D114">
            <v>428269.80760000012</v>
          </cell>
          <cell r="G114">
            <v>257492.167205156</v>
          </cell>
          <cell r="H114">
            <v>-56750.774038100033</v>
          </cell>
          <cell r="I114" t="e">
            <v>#REF!</v>
          </cell>
          <cell r="J114" t="e">
            <v>#REF!</v>
          </cell>
          <cell r="K114" t="e">
            <v>#REF!</v>
          </cell>
        </row>
        <row r="116">
          <cell r="A116" t="str">
            <v>ZAMCELCO</v>
          </cell>
          <cell r="C116">
            <v>2579968</v>
          </cell>
          <cell r="D116">
            <v>336869.05</v>
          </cell>
          <cell r="E116">
            <v>7.6586673664440239</v>
          </cell>
          <cell r="F116">
            <v>-1.8235921507136292</v>
          </cell>
          <cell r="H116">
            <v>-42984</v>
          </cell>
          <cell r="I116" t="e">
            <v>#REF!</v>
          </cell>
          <cell r="K116" t="e">
            <v>#REF!</v>
          </cell>
          <cell r="L116">
            <v>19.274116508270275</v>
          </cell>
        </row>
        <row r="117">
          <cell r="A117" t="str">
            <v>ZAMSURECO I</v>
          </cell>
          <cell r="C117">
            <v>906469</v>
          </cell>
          <cell r="D117">
            <v>119697.976</v>
          </cell>
          <cell r="E117">
            <v>7.5729684852816561</v>
          </cell>
          <cell r="F117">
            <v>5.0021442356448063</v>
          </cell>
          <cell r="G117">
            <v>45209.92614320002</v>
          </cell>
          <cell r="I117" t="e">
            <v>#REF!</v>
          </cell>
          <cell r="J117" t="e">
            <v>#REF!</v>
          </cell>
          <cell r="L117">
            <v>12.108788668521472</v>
          </cell>
        </row>
        <row r="118">
          <cell r="A118" t="str">
            <v>ZAMSURECO II</v>
          </cell>
          <cell r="C118">
            <v>486862</v>
          </cell>
          <cell r="D118">
            <v>65309.544999999998</v>
          </cell>
          <cell r="E118">
            <v>7.454683691334858</v>
          </cell>
          <cell r="F118">
            <v>-7.1637933192887555</v>
          </cell>
          <cell r="H118">
            <v>-34199.083657999989</v>
          </cell>
          <cell r="I118" t="e">
            <v>#REF!</v>
          </cell>
          <cell r="K118" t="e">
            <v>#REF!</v>
          </cell>
          <cell r="L118">
            <v>21.733279675691595</v>
          </cell>
        </row>
        <row r="119">
          <cell r="A119" t="str">
            <v>ZANECO</v>
          </cell>
          <cell r="C119">
            <v>912849</v>
          </cell>
          <cell r="D119">
            <v>117044.981</v>
          </cell>
          <cell r="E119">
            <v>7.7991298063434265</v>
          </cell>
          <cell r="F119">
            <v>2.22425795616966</v>
          </cell>
          <cell r="G119">
            <v>19576.756500000018</v>
          </cell>
          <cell r="I119" t="e">
            <v>#REF!</v>
          </cell>
          <cell r="K119" t="e">
            <v>#REF!</v>
          </cell>
          <cell r="L119">
            <v>12.25</v>
          </cell>
        </row>
        <row r="121">
          <cell r="C121">
            <v>4886148</v>
          </cell>
          <cell r="D121">
            <v>638921.55199999991</v>
          </cell>
          <cell r="G121">
            <v>64786.682643200038</v>
          </cell>
          <cell r="H121">
            <v>-77183.083657999989</v>
          </cell>
          <cell r="I121" t="e">
            <v>#REF!</v>
          </cell>
          <cell r="J121" t="e">
            <v>#REF!</v>
          </cell>
          <cell r="K121" t="e">
            <v>#REF!</v>
          </cell>
        </row>
        <row r="123">
          <cell r="A123" t="str">
            <v>BASELCO</v>
          </cell>
          <cell r="C123">
            <v>160205</v>
          </cell>
          <cell r="D123">
            <v>17544.357</v>
          </cell>
          <cell r="E123">
            <v>9.1314261332005504</v>
          </cell>
          <cell r="F123">
            <v>-23.409990967831583</v>
          </cell>
          <cell r="H123">
            <v>-33694</v>
          </cell>
          <cell r="I123" t="e">
            <v>#REF!</v>
          </cell>
          <cell r="K123" t="e">
            <v>#REF!</v>
          </cell>
          <cell r="L123">
            <v>32.563813304206256</v>
          </cell>
        </row>
        <row r="124">
          <cell r="A124" t="str">
            <v>CASELCO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 t="e">
            <v>#REF!</v>
          </cell>
          <cell r="K124" t="e">
            <v>#REF!</v>
          </cell>
          <cell r="L124">
            <v>0</v>
          </cell>
        </row>
        <row r="125">
          <cell r="A125" t="str">
            <v>MAGELCO</v>
          </cell>
          <cell r="C125">
            <v>92989</v>
          </cell>
          <cell r="D125">
            <v>13235.299000000001</v>
          </cell>
          <cell r="E125">
            <v>7.0258329638038397</v>
          </cell>
          <cell r="F125">
            <v>-46.061836827943345</v>
          </cell>
          <cell r="H125">
            <v>-45364</v>
          </cell>
          <cell r="I125" t="e">
            <v>#REF!</v>
          </cell>
          <cell r="K125" t="e">
            <v>#REF!</v>
          </cell>
          <cell r="L125">
            <v>41.23066423822398</v>
          </cell>
        </row>
        <row r="126">
          <cell r="A126" t="str">
            <v>SIASELCO</v>
          </cell>
          <cell r="C126">
            <v>19349</v>
          </cell>
          <cell r="D126">
            <v>1767.2760000000001</v>
          </cell>
          <cell r="E126">
            <v>10.948487955474979</v>
          </cell>
          <cell r="F126">
            <v>11.20476511575635</v>
          </cell>
          <cell r="G126">
            <v>1994</v>
          </cell>
          <cell r="I126" t="e">
            <v>#REF!</v>
          </cell>
          <cell r="J126" t="e">
            <v>#REF!</v>
          </cell>
          <cell r="L126">
            <v>10.719743628260971</v>
          </cell>
        </row>
        <row r="127">
          <cell r="A127" t="str">
            <v>SULECO</v>
          </cell>
          <cell r="C127">
            <v>211296</v>
          </cell>
          <cell r="D127">
            <v>21373.420999999998</v>
          </cell>
          <cell r="E127">
            <v>9.8859232689048717</v>
          </cell>
          <cell r="F127">
            <v>-3.3150898751786131</v>
          </cell>
          <cell r="H127">
            <v>-6980.5339000000095</v>
          </cell>
          <cell r="I127" t="e">
            <v>#REF!</v>
          </cell>
          <cell r="K127" t="e">
            <v>#REF!</v>
          </cell>
          <cell r="L127">
            <v>31.089306480326862</v>
          </cell>
        </row>
        <row r="128">
          <cell r="A128" t="str">
            <v>TAWELCO</v>
          </cell>
          <cell r="C128">
            <v>88939</v>
          </cell>
          <cell r="D128">
            <v>9533.2839999999997</v>
          </cell>
          <cell r="E128">
            <v>9.3293140118347466</v>
          </cell>
          <cell r="F128">
            <v>-85.731073960347246</v>
          </cell>
          <cell r="H128">
            <v>-67845</v>
          </cell>
          <cell r="I128" t="e">
            <v>#REF!</v>
          </cell>
          <cell r="K128" t="e">
            <v>#REF!</v>
          </cell>
          <cell r="L128">
            <v>28.630976145556431</v>
          </cell>
        </row>
        <row r="129">
          <cell r="A129" t="str">
            <v>LASURECO</v>
          </cell>
          <cell r="C129">
            <v>236987</v>
          </cell>
          <cell r="D129">
            <v>38533.385999999999</v>
          </cell>
          <cell r="E129">
            <v>6.1501732549535095</v>
          </cell>
          <cell r="F129">
            <v>-13.246224638513146</v>
          </cell>
          <cell r="H129">
            <v>-30048.70259999999</v>
          </cell>
          <cell r="I129" t="e">
            <v>#REF!</v>
          </cell>
          <cell r="K129" t="e">
            <v>#REF!</v>
          </cell>
          <cell r="L129">
            <v>17.109117463933856</v>
          </cell>
        </row>
        <row r="131">
          <cell r="C131">
            <v>809765</v>
          </cell>
          <cell r="D131">
            <v>101987.023</v>
          </cell>
          <cell r="G131">
            <v>1994</v>
          </cell>
          <cell r="H131">
            <v>-183932.2365</v>
          </cell>
          <cell r="I131" t="e">
            <v>#REF!</v>
          </cell>
          <cell r="J131" t="e">
            <v>#REF!</v>
          </cell>
          <cell r="K131" t="e">
            <v>#REF!</v>
          </cell>
        </row>
        <row r="134">
          <cell r="A134" t="str">
            <v>BUSECO</v>
          </cell>
          <cell r="C134">
            <v>667051</v>
          </cell>
          <cell r="D134">
            <v>90959.504000000001</v>
          </cell>
          <cell r="E134">
            <v>7.3334942547619875</v>
          </cell>
          <cell r="F134">
            <v>10</v>
          </cell>
          <cell r="G134">
            <v>66200.051219200017</v>
          </cell>
          <cell r="I134" t="e">
            <v>#REF!</v>
          </cell>
          <cell r="J134" t="e">
            <v>#REF!</v>
          </cell>
          <cell r="L134">
            <v>11.097593666736312</v>
          </cell>
        </row>
        <row r="135">
          <cell r="A135" t="str">
            <v>CAMELCO</v>
          </cell>
          <cell r="C135">
            <v>134275</v>
          </cell>
          <cell r="D135">
            <v>11887.996999999999</v>
          </cell>
          <cell r="E135">
            <v>11.295006215092418</v>
          </cell>
          <cell r="F135">
            <v>13</v>
          </cell>
          <cell r="G135">
            <v>17370</v>
          </cell>
          <cell r="I135" t="e">
            <v>#REF!</v>
          </cell>
          <cell r="J135" t="e">
            <v>#REF!</v>
          </cell>
          <cell r="L135">
            <v>12.044759447202518</v>
          </cell>
        </row>
        <row r="136">
          <cell r="A136" t="str">
            <v>FIBECO</v>
          </cell>
          <cell r="C136">
            <v>818432</v>
          </cell>
          <cell r="D136">
            <v>103962.144</v>
          </cell>
          <cell r="E136">
            <v>7.8724040166005045</v>
          </cell>
          <cell r="F136">
            <v>3</v>
          </cell>
          <cell r="G136">
            <v>22160</v>
          </cell>
          <cell r="I136" t="e">
            <v>#REF!</v>
          </cell>
          <cell r="J136" t="e">
            <v>#REF!</v>
          </cell>
          <cell r="L136">
            <v>11.937681784249158</v>
          </cell>
        </row>
        <row r="137">
          <cell r="A137" t="str">
            <v>LANECO</v>
          </cell>
          <cell r="C137">
            <v>335926</v>
          </cell>
          <cell r="D137">
            <v>47667.988599999997</v>
          </cell>
          <cell r="E137">
            <v>7.0472031622496445</v>
          </cell>
          <cell r="F137">
            <v>9</v>
          </cell>
          <cell r="G137">
            <v>29149.800817359996</v>
          </cell>
          <cell r="I137" t="e">
            <v>#REF!</v>
          </cell>
          <cell r="J137" t="e">
            <v>#REF!</v>
          </cell>
          <cell r="L137">
            <v>15.365809037240608</v>
          </cell>
        </row>
        <row r="138">
          <cell r="A138" t="str">
            <v>MOELCI I</v>
          </cell>
          <cell r="C138">
            <v>275874</v>
          </cell>
          <cell r="D138">
            <v>32691.838</v>
          </cell>
          <cell r="E138">
            <v>8.4386200616802274</v>
          </cell>
          <cell r="F138">
            <v>2</v>
          </cell>
          <cell r="G138">
            <v>4231.9807423999882</v>
          </cell>
          <cell r="I138" t="e">
            <v>#REF!</v>
          </cell>
          <cell r="K138" t="e">
            <v>#REF!</v>
          </cell>
          <cell r="L138">
            <v>12.360178303755125</v>
          </cell>
        </row>
        <row r="139">
          <cell r="A139" t="str">
            <v>MOELCI II</v>
          </cell>
          <cell r="C139">
            <v>622746</v>
          </cell>
          <cell r="D139">
            <v>85660.498999999996</v>
          </cell>
          <cell r="E139">
            <v>7.2699319671252445</v>
          </cell>
          <cell r="F139">
            <v>14</v>
          </cell>
          <cell r="G139">
            <v>80453</v>
          </cell>
          <cell r="I139" t="e">
            <v>#REF!</v>
          </cell>
          <cell r="J139" t="e">
            <v>#REF!</v>
          </cell>
          <cell r="L139">
            <v>11.576493571393126</v>
          </cell>
        </row>
        <row r="140">
          <cell r="A140" t="str">
            <v>MORESCO I</v>
          </cell>
          <cell r="C140">
            <v>1137951</v>
          </cell>
          <cell r="D140">
            <v>222251.50899999999</v>
          </cell>
          <cell r="E140">
            <v>5.1201047188390518</v>
          </cell>
          <cell r="F140">
            <v>4</v>
          </cell>
          <cell r="G140">
            <v>39138</v>
          </cell>
          <cell r="I140" t="e">
            <v>#REF!</v>
          </cell>
          <cell r="J140" t="e">
            <v>#REF!</v>
          </cell>
          <cell r="L140">
            <v>2.7879360865195371</v>
          </cell>
        </row>
        <row r="141">
          <cell r="A141" t="str">
            <v>MORESCO II</v>
          </cell>
          <cell r="C141">
            <v>600053</v>
          </cell>
          <cell r="D141">
            <v>62833.626029999999</v>
          </cell>
          <cell r="E141">
            <v>9.5498706331782266</v>
          </cell>
          <cell r="F141">
            <v>2</v>
          </cell>
          <cell r="G141">
            <v>12317</v>
          </cell>
          <cell r="I141" t="e">
            <v>#REF!</v>
          </cell>
          <cell r="J141" t="e">
            <v>#REF!</v>
          </cell>
          <cell r="L141">
            <v>10.099576294222489</v>
          </cell>
        </row>
        <row r="143">
          <cell r="C143">
            <v>4592308</v>
          </cell>
          <cell r="D143">
            <v>657915.10563000001</v>
          </cell>
          <cell r="G143">
            <v>271019.83277896</v>
          </cell>
          <cell r="H143">
            <v>0</v>
          </cell>
          <cell r="I143" t="e">
            <v>#REF!</v>
          </cell>
          <cell r="J143" t="e">
            <v>#REF!</v>
          </cell>
          <cell r="K143" t="e">
            <v>#REF!</v>
          </cell>
        </row>
        <row r="145">
          <cell r="A145" t="str">
            <v>ANECO</v>
          </cell>
          <cell r="C145">
            <v>1659092</v>
          </cell>
          <cell r="D145">
            <v>198887.62599999999</v>
          </cell>
          <cell r="E145">
            <v>8.3418563204128144</v>
          </cell>
          <cell r="F145">
            <v>2.8088287669944294</v>
          </cell>
          <cell r="G145">
            <v>43297</v>
          </cell>
          <cell r="I145" t="e">
            <v>#REF!</v>
          </cell>
          <cell r="J145" t="e">
            <v>#REF!</v>
          </cell>
          <cell r="L145">
            <v>12.487903883642659</v>
          </cell>
        </row>
        <row r="146">
          <cell r="A146" t="str">
            <v>ASELCO</v>
          </cell>
          <cell r="C146">
            <v>1042418</v>
          </cell>
          <cell r="D146">
            <v>122084.18700000001</v>
          </cell>
          <cell r="E146">
            <v>8.5385177688900846</v>
          </cell>
          <cell r="F146">
            <v>5.9777068532637649</v>
          </cell>
          <cell r="G146">
            <v>60927</v>
          </cell>
          <cell r="I146" t="e">
            <v>#REF!</v>
          </cell>
          <cell r="K146" t="e">
            <v>#REF!</v>
          </cell>
          <cell r="L146">
            <v>8.19</v>
          </cell>
        </row>
        <row r="147">
          <cell r="A147" t="str">
            <v>DIELCO</v>
          </cell>
          <cell r="C147">
            <v>63067</v>
          </cell>
          <cell r="D147">
            <v>7991.5429999999997</v>
          </cell>
          <cell r="E147">
            <v>7.8917175318959059</v>
          </cell>
          <cell r="F147">
            <v>5.3034002666595317</v>
          </cell>
          <cell r="G147">
            <v>3399.1143999999986</v>
          </cell>
          <cell r="I147" t="e">
            <v>#REF!</v>
          </cell>
          <cell r="J147" t="e">
            <v>#REF!</v>
          </cell>
          <cell r="L147">
            <v>5.2579218399929868</v>
          </cell>
        </row>
        <row r="148">
          <cell r="A148" t="str">
            <v>SIARELCO</v>
          </cell>
          <cell r="C148">
            <v>99394</v>
          </cell>
          <cell r="D148">
            <v>12398.585999999999</v>
          </cell>
          <cell r="E148">
            <v>8.0165593076500823</v>
          </cell>
          <cell r="F148">
            <v>9.8674030774520762</v>
          </cell>
          <cell r="G148">
            <v>9183</v>
          </cell>
          <cell r="I148" t="e">
            <v>#REF!</v>
          </cell>
          <cell r="J148" t="e">
            <v>#REF!</v>
          </cell>
          <cell r="L148">
            <v>8.3681063063013799</v>
          </cell>
        </row>
        <row r="149">
          <cell r="A149" t="str">
            <v>SURNECO</v>
          </cell>
          <cell r="C149">
            <v>720841</v>
          </cell>
          <cell r="D149">
            <v>92554.981</v>
          </cell>
          <cell r="E149">
            <v>7.7882464261972029</v>
          </cell>
          <cell r="F149">
            <v>6.8573187116725594</v>
          </cell>
          <cell r="G149">
            <v>45679</v>
          </cell>
          <cell r="I149" t="e">
            <v>#REF!</v>
          </cell>
          <cell r="J149" t="e">
            <v>#REF!</v>
          </cell>
          <cell r="L149">
            <v>10.969641283768514</v>
          </cell>
        </row>
        <row r="150">
          <cell r="A150" t="str">
            <v>SURSECO I</v>
          </cell>
          <cell r="C150">
            <v>286375</v>
          </cell>
          <cell r="D150">
            <v>34760.057000000001</v>
          </cell>
          <cell r="E150">
            <v>8.2386228538117763</v>
          </cell>
          <cell r="F150">
            <v>5.8052213945750069</v>
          </cell>
          <cell r="G150">
            <v>15283</v>
          </cell>
          <cell r="I150" t="e">
            <v>#REF!</v>
          </cell>
          <cell r="J150" t="e">
            <v>#REF!</v>
          </cell>
          <cell r="L150">
            <v>11.143392620162087</v>
          </cell>
        </row>
        <row r="151">
          <cell r="A151" t="str">
            <v>SURSECO II</v>
          </cell>
          <cell r="C151">
            <v>340284</v>
          </cell>
          <cell r="D151">
            <v>41649.069000000003</v>
          </cell>
          <cell r="E151">
            <v>8.1702666631035612</v>
          </cell>
          <cell r="F151">
            <v>3.1800289380737858</v>
          </cell>
          <cell r="G151">
            <v>10066</v>
          </cell>
          <cell r="I151" t="e">
            <v>#REF!</v>
          </cell>
          <cell r="J151" t="e">
            <v>#REF!</v>
          </cell>
          <cell r="L151">
            <v>13.570813753890377</v>
          </cell>
        </row>
        <row r="153">
          <cell r="C153">
            <v>4211471</v>
          </cell>
          <cell r="D153">
            <v>510326.049</v>
          </cell>
          <cell r="G153">
            <v>187834.11439999999</v>
          </cell>
          <cell r="H153">
            <v>0</v>
          </cell>
          <cell r="I153" t="e">
            <v>#REF!</v>
          </cell>
          <cell r="J153" t="e">
            <v>#REF!</v>
          </cell>
          <cell r="K153" t="e">
            <v>#REF!</v>
          </cell>
        </row>
        <row r="155">
          <cell r="A155" t="str">
            <v>DANECO</v>
          </cell>
          <cell r="C155">
            <v>2347284</v>
          </cell>
          <cell r="D155">
            <v>262558.141</v>
          </cell>
          <cell r="E155">
            <v>8.940054157376137</v>
          </cell>
          <cell r="F155">
            <v>6.7505101693052652</v>
          </cell>
          <cell r="G155">
            <v>145584</v>
          </cell>
          <cell r="I155" t="e">
            <v>#REF!</v>
          </cell>
          <cell r="J155" t="e">
            <v>#REF!</v>
          </cell>
          <cell r="L155">
            <v>16.484288423158702</v>
          </cell>
        </row>
        <row r="156">
          <cell r="A156" t="str">
            <v>DASURECO</v>
          </cell>
          <cell r="C156">
            <v>1323454</v>
          </cell>
          <cell r="D156">
            <v>175356.609</v>
          </cell>
          <cell r="E156">
            <v>7.5472148300951689</v>
          </cell>
          <cell r="F156">
            <v>3.6648888730122198</v>
          </cell>
          <cell r="G156">
            <v>47006.620399999898</v>
          </cell>
          <cell r="I156" t="e">
            <v>#REF!</v>
          </cell>
          <cell r="J156" t="e">
            <v>#REF!</v>
          </cell>
          <cell r="L156">
            <v>9.2336749670649123</v>
          </cell>
        </row>
        <row r="157">
          <cell r="A157" t="str">
            <v>DORECO</v>
          </cell>
          <cell r="C157">
            <v>553226</v>
          </cell>
          <cell r="D157">
            <v>61418.671999999999</v>
          </cell>
          <cell r="E157">
            <v>9.0074562341562849</v>
          </cell>
          <cell r="F157">
            <v>11.887291101403971</v>
          </cell>
          <cell r="G157">
            <v>60767</v>
          </cell>
          <cell r="I157" t="e">
            <v>#REF!</v>
          </cell>
          <cell r="J157" t="e">
            <v>#REF!</v>
          </cell>
          <cell r="L157">
            <v>8.7448864012706871</v>
          </cell>
        </row>
        <row r="159">
          <cell r="C159">
            <v>4223964</v>
          </cell>
          <cell r="D159">
            <v>499333.42200000002</v>
          </cell>
          <cell r="G159">
            <v>253357.6203999999</v>
          </cell>
          <cell r="H159">
            <v>0</v>
          </cell>
          <cell r="I159" t="e">
            <v>#REF!</v>
          </cell>
          <cell r="J159" t="e">
            <v>#REF!</v>
          </cell>
          <cell r="K159">
            <v>0</v>
          </cell>
        </row>
        <row r="161">
          <cell r="A161" t="str">
            <v>COTELCO</v>
          </cell>
          <cell r="C161">
            <v>851808</v>
          </cell>
          <cell r="D161">
            <v>113217.329</v>
          </cell>
          <cell r="E161">
            <v>7.5236539099063187</v>
          </cell>
          <cell r="F161">
            <v>3.2711942794122879</v>
          </cell>
          <cell r="G161">
            <v>27585</v>
          </cell>
          <cell r="I161" t="e">
            <v>#REF!</v>
          </cell>
          <cell r="J161" t="e">
            <v>#REF!</v>
          </cell>
          <cell r="L161">
            <v>12.94</v>
          </cell>
        </row>
        <row r="162">
          <cell r="A162" t="str">
            <v>COTELCO-PPALMA</v>
          </cell>
          <cell r="C162">
            <v>244277</v>
          </cell>
          <cell r="D162">
            <v>38988.112000000001</v>
          </cell>
          <cell r="E162">
            <v>6.265422649857987</v>
          </cell>
          <cell r="F162">
            <v>0.64030669467158796</v>
          </cell>
          <cell r="G162">
            <v>1570</v>
          </cell>
          <cell r="L162">
            <v>23.356931655217441</v>
          </cell>
        </row>
        <row r="163">
          <cell r="A163" t="str">
            <v>SOCOTECO I</v>
          </cell>
          <cell r="C163">
            <v>1048797</v>
          </cell>
          <cell r="D163">
            <v>137963.81</v>
          </cell>
          <cell r="E163">
            <v>7.6019718504439684</v>
          </cell>
          <cell r="F163">
            <v>2.7277967816592472</v>
          </cell>
          <cell r="G163">
            <v>27873.486400000053</v>
          </cell>
          <cell r="I163" t="e">
            <v>#REF!</v>
          </cell>
          <cell r="J163" t="e">
            <v>#REF!</v>
          </cell>
          <cell r="L163">
            <v>14.45</v>
          </cell>
        </row>
        <row r="164">
          <cell r="A164" t="str">
            <v>SOCOTECO II</v>
          </cell>
          <cell r="C164">
            <v>3820773</v>
          </cell>
          <cell r="D164">
            <v>533256.31900000002</v>
          </cell>
          <cell r="E164">
            <v>7.1649840121256956</v>
          </cell>
          <cell r="F164">
            <v>3.0273164060342244</v>
          </cell>
          <cell r="G164">
            <v>111253</v>
          </cell>
          <cell r="I164" t="e">
            <v>#REF!</v>
          </cell>
          <cell r="J164" t="e">
            <v>#REF!</v>
          </cell>
          <cell r="L164">
            <v>12.665044090089694</v>
          </cell>
        </row>
        <row r="165">
          <cell r="A165" t="str">
            <v>SUKELCO</v>
          </cell>
          <cell r="C165">
            <v>685650</v>
          </cell>
          <cell r="D165">
            <v>95813.483999999997</v>
          </cell>
          <cell r="E165">
            <v>7.1560908900880804</v>
          </cell>
          <cell r="F165">
            <v>2.4013094007919857</v>
          </cell>
          <cell r="G165">
            <v>16197</v>
          </cell>
          <cell r="I165" t="e">
            <v>#REF!</v>
          </cell>
          <cell r="J165" t="e">
            <v>#REF!</v>
          </cell>
          <cell r="L165">
            <v>14.016753356240427</v>
          </cell>
        </row>
      </sheetData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1"/>
      <sheetName val="Debt to Equity Ratio"/>
      <sheetName val="Current Ratio"/>
      <sheetName val="CAR"/>
      <sheetName val="REG2"/>
      <sheetName val="REG3"/>
      <sheetName val="REG4"/>
      <sheetName val="REG5"/>
      <sheetName val="REG6"/>
      <sheetName val="REG7"/>
      <sheetName val="REG 8"/>
      <sheetName val="REG9"/>
      <sheetName val="ARMM"/>
      <sheetName val="REG10"/>
      <sheetName val="CARAGA"/>
      <sheetName val="sched of ale"/>
      <sheetName val="REG11"/>
      <sheetName val="REG12"/>
      <sheetName val="Acid Test final"/>
      <sheetName val="SUMMARY BS"/>
      <sheetName val="SUM-LUZVIMIN"/>
      <sheetName val="sum-2006-2009"/>
      <sheetName val="SUM-REGIONAL"/>
      <sheetName val="TOP 10 ASSETS"/>
      <sheetName val="LOWEST 10 ASSETS"/>
      <sheetName val="main"/>
      <sheetName val="main (2)"/>
      <sheetName val="main (3)"/>
      <sheetName val="Total Ave. Assets"/>
      <sheetName val="Acid Test"/>
      <sheetName val="UTILITY &amp; DEP"/>
      <sheetName val="PROFITABILITY RATIO"/>
    </sheetNames>
    <sheetDataSet>
      <sheetData sheetId="0"/>
      <sheetData sheetId="1"/>
      <sheetData sheetId="2"/>
      <sheetData sheetId="3">
        <row r="19">
          <cell r="J19">
            <v>159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>
        <row r="142">
          <cell r="G142">
            <v>70997995</v>
          </cell>
        </row>
      </sheetData>
      <sheetData sheetId="29" refreshError="1">
        <row r="104">
          <cell r="B104" t="str">
            <v>REGION IX</v>
          </cell>
        </row>
        <row r="105">
          <cell r="A105">
            <v>88</v>
          </cell>
          <cell r="B105" t="str">
            <v>ZAMCELCO</v>
          </cell>
          <cell r="D105">
            <v>59521</v>
          </cell>
          <cell r="E105">
            <v>169664</v>
          </cell>
          <cell r="F105">
            <v>616222</v>
          </cell>
          <cell r="G105">
            <v>0.37191953549207918</v>
          </cell>
        </row>
        <row r="106">
          <cell r="A106">
            <v>89</v>
          </cell>
          <cell r="B106" t="str">
            <v>ZANECO</v>
          </cell>
          <cell r="D106">
            <v>30221</v>
          </cell>
          <cell r="E106">
            <v>68399</v>
          </cell>
          <cell r="F106">
            <v>90702</v>
          </cell>
          <cell r="G106">
            <v>1.0872968622522106</v>
          </cell>
        </row>
        <row r="107">
          <cell r="A107">
            <v>90</v>
          </cell>
          <cell r="B107" t="str">
            <v>ZAMSURECO I</v>
          </cell>
          <cell r="D107">
            <v>60892</v>
          </cell>
          <cell r="E107">
            <v>75785</v>
          </cell>
          <cell r="F107">
            <v>69703</v>
          </cell>
          <cell r="G107">
            <v>1.9608481700931093</v>
          </cell>
        </row>
        <row r="108">
          <cell r="A108">
            <v>91</v>
          </cell>
          <cell r="B108" t="str">
            <v>ZAMSURECO II</v>
          </cell>
          <cell r="D108">
            <v>27974</v>
          </cell>
          <cell r="E108">
            <v>113703</v>
          </cell>
          <cell r="F108">
            <v>57724</v>
          </cell>
          <cell r="G108">
            <v>2.4543863904095349</v>
          </cell>
        </row>
        <row r="109">
          <cell r="B109" t="str">
            <v>ARMM</v>
          </cell>
        </row>
        <row r="110">
          <cell r="A110">
            <v>92</v>
          </cell>
          <cell r="B110" t="str">
            <v>BASELCO</v>
          </cell>
          <cell r="D110">
            <v>4072</v>
          </cell>
          <cell r="E110">
            <v>87572</v>
          </cell>
          <cell r="F110">
            <v>222359</v>
          </cell>
          <cell r="G110">
            <v>0.4121443251678592</v>
          </cell>
        </row>
        <row r="111">
          <cell r="A111">
            <v>93</v>
          </cell>
          <cell r="B111" t="str">
            <v>CASELCO</v>
          </cell>
          <cell r="D111">
            <v>-185</v>
          </cell>
          <cell r="E111">
            <v>1153</v>
          </cell>
          <cell r="F111">
            <v>2756</v>
          </cell>
          <cell r="G111">
            <v>0.35123367198838895</v>
          </cell>
        </row>
        <row r="112">
          <cell r="A112">
            <v>94</v>
          </cell>
          <cell r="B112" t="str">
            <v>MAGELCO</v>
          </cell>
          <cell r="D112">
            <v>8438</v>
          </cell>
          <cell r="E112">
            <v>89682</v>
          </cell>
          <cell r="F112">
            <v>81095</v>
          </cell>
          <cell r="G112">
            <v>1.2099389604784512</v>
          </cell>
        </row>
        <row r="113">
          <cell r="A113">
            <v>95</v>
          </cell>
          <cell r="B113" t="str">
            <v>SIASELCO</v>
          </cell>
          <cell r="D113">
            <v>1619</v>
          </cell>
          <cell r="E113">
            <v>4264</v>
          </cell>
          <cell r="F113">
            <v>7473</v>
          </cell>
          <cell r="G113">
            <v>0.78723404255319152</v>
          </cell>
        </row>
        <row r="114">
          <cell r="A114">
            <v>96</v>
          </cell>
          <cell r="B114" t="str">
            <v>SULECO</v>
          </cell>
          <cell r="D114">
            <v>5638</v>
          </cell>
          <cell r="E114">
            <v>119052</v>
          </cell>
          <cell r="F114">
            <v>221590</v>
          </cell>
          <cell r="G114">
            <v>0.56270589828060835</v>
          </cell>
        </row>
        <row r="115">
          <cell r="A115">
            <v>97</v>
          </cell>
          <cell r="B115" t="str">
            <v>TAWELCO</v>
          </cell>
          <cell r="D115">
            <v>5913</v>
          </cell>
          <cell r="E115">
            <v>88508</v>
          </cell>
          <cell r="F115">
            <v>244511</v>
          </cell>
          <cell r="G115">
            <v>0.38616258573233925</v>
          </cell>
        </row>
        <row r="116">
          <cell r="B116" t="str">
            <v>REGION X</v>
          </cell>
        </row>
        <row r="117">
          <cell r="A117">
            <v>98</v>
          </cell>
          <cell r="B117" t="str">
            <v>FIBECO</v>
          </cell>
          <cell r="D117">
            <v>9967</v>
          </cell>
          <cell r="E117">
            <v>82435</v>
          </cell>
          <cell r="F117">
            <v>84750</v>
          </cell>
          <cell r="G117">
            <v>1.0902890855457228</v>
          </cell>
        </row>
        <row r="118">
          <cell r="A118">
            <v>99</v>
          </cell>
          <cell r="B118" t="str">
            <v>BUSECO</v>
          </cell>
          <cell r="D118">
            <v>12130</v>
          </cell>
          <cell r="E118">
            <v>94097</v>
          </cell>
          <cell r="F118">
            <v>64651</v>
          </cell>
          <cell r="G118">
            <v>1.6430836336638257</v>
          </cell>
        </row>
        <row r="119">
          <cell r="A119">
            <v>100</v>
          </cell>
          <cell r="B119" t="str">
            <v>CAMELCO</v>
          </cell>
          <cell r="D119">
            <v>3117</v>
          </cell>
          <cell r="E119">
            <v>12077</v>
          </cell>
          <cell r="F119">
            <v>28164</v>
          </cell>
          <cell r="G119">
            <v>0.53948302797898029</v>
          </cell>
        </row>
        <row r="120">
          <cell r="A120">
            <v>101</v>
          </cell>
          <cell r="B120" t="str">
            <v>LANECO</v>
          </cell>
          <cell r="D120">
            <v>4899</v>
          </cell>
          <cell r="E120">
            <v>39336</v>
          </cell>
          <cell r="F120">
            <v>49234</v>
          </cell>
          <cell r="G120">
            <v>0.89846447576877764</v>
          </cell>
        </row>
        <row r="121">
          <cell r="A121">
            <v>102</v>
          </cell>
          <cell r="B121" t="str">
            <v>MOELCI I</v>
          </cell>
          <cell r="D121">
            <v>897</v>
          </cell>
          <cell r="E121">
            <v>27294</v>
          </cell>
          <cell r="F121">
            <v>108970</v>
          </cell>
          <cell r="G121">
            <v>0.25870423052216207</v>
          </cell>
        </row>
        <row r="122">
          <cell r="A122">
            <v>103</v>
          </cell>
          <cell r="B122" t="str">
            <v>MOELCI II</v>
          </cell>
          <cell r="D122">
            <v>22820</v>
          </cell>
          <cell r="E122">
            <v>101944</v>
          </cell>
          <cell r="F122">
            <v>105173</v>
          </cell>
          <cell r="G122">
            <v>1.1862740437184449</v>
          </cell>
        </row>
        <row r="123">
          <cell r="A123">
            <v>104</v>
          </cell>
          <cell r="B123" t="str">
            <v>MORESCO I</v>
          </cell>
          <cell r="D123">
            <v>10703</v>
          </cell>
          <cell r="E123">
            <v>68291</v>
          </cell>
          <cell r="F123">
            <v>47571</v>
          </cell>
          <cell r="G123">
            <v>1.6605494944398898</v>
          </cell>
        </row>
        <row r="124">
          <cell r="A124">
            <v>105</v>
          </cell>
          <cell r="B124" t="str">
            <v>MORESCO II</v>
          </cell>
          <cell r="D124">
            <v>18191</v>
          </cell>
          <cell r="E124">
            <v>58934</v>
          </cell>
          <cell r="F124">
            <v>56188</v>
          </cell>
          <cell r="G124">
            <v>1.3726240478393963</v>
          </cell>
        </row>
        <row r="125">
          <cell r="B125" t="str">
            <v>REGION XI</v>
          </cell>
        </row>
        <row r="126">
          <cell r="A126">
            <v>106</v>
          </cell>
          <cell r="B126" t="str">
            <v>DANECO</v>
          </cell>
          <cell r="D126">
            <v>19764</v>
          </cell>
          <cell r="E126">
            <v>164355</v>
          </cell>
          <cell r="F126">
            <v>339494</v>
          </cell>
          <cell r="G126">
            <v>0.54233359057892039</v>
          </cell>
        </row>
        <row r="127">
          <cell r="A127">
            <v>107</v>
          </cell>
          <cell r="B127" t="str">
            <v>DASURECO</v>
          </cell>
          <cell r="D127">
            <v>84504</v>
          </cell>
          <cell r="E127">
            <v>94517</v>
          </cell>
          <cell r="F127">
            <v>104198</v>
          </cell>
          <cell r="G127">
            <v>1.7180848000921323</v>
          </cell>
        </row>
        <row r="128">
          <cell r="A128">
            <v>108</v>
          </cell>
          <cell r="B128" t="str">
            <v>DORECO</v>
          </cell>
          <cell r="D128">
            <v>5477</v>
          </cell>
          <cell r="E128">
            <v>24441</v>
          </cell>
          <cell r="F128">
            <v>52790</v>
          </cell>
          <cell r="G128">
            <v>0.56673612426595943</v>
          </cell>
        </row>
        <row r="129">
          <cell r="B129" t="str">
            <v>REGION XII</v>
          </cell>
        </row>
        <row r="130">
          <cell r="A130">
            <v>109</v>
          </cell>
          <cell r="B130" t="str">
            <v>COTELCO</v>
          </cell>
          <cell r="D130">
            <v>37830</v>
          </cell>
          <cell r="E130">
            <v>98081</v>
          </cell>
          <cell r="F130">
            <v>83276</v>
          </cell>
          <cell r="G130">
            <v>1.6320548537393726</v>
          </cell>
        </row>
        <row r="131">
          <cell r="A131">
            <v>110</v>
          </cell>
          <cell r="B131" t="str">
            <v>SOCOTECO I</v>
          </cell>
          <cell r="D131">
            <v>54263</v>
          </cell>
          <cell r="E131">
            <v>78046</v>
          </cell>
          <cell r="F131">
            <v>99020</v>
          </cell>
          <cell r="G131">
            <v>1.3361846091698646</v>
          </cell>
        </row>
        <row r="132">
          <cell r="A132">
            <v>111</v>
          </cell>
          <cell r="B132" t="str">
            <v>SOCOTECO II</v>
          </cell>
          <cell r="D132">
            <v>6525</v>
          </cell>
          <cell r="E132">
            <v>340882</v>
          </cell>
          <cell r="F132">
            <v>405344</v>
          </cell>
          <cell r="G132">
            <v>0.85706708376095364</v>
          </cell>
        </row>
        <row r="133">
          <cell r="A133">
            <v>112</v>
          </cell>
          <cell r="B133" t="str">
            <v>SUKELCO</v>
          </cell>
          <cell r="D133">
            <v>19920</v>
          </cell>
          <cell r="E133">
            <v>82860</v>
          </cell>
          <cell r="F133">
            <v>70127</v>
          </cell>
          <cell r="G133">
            <v>1.4656266487943304</v>
          </cell>
        </row>
        <row r="134">
          <cell r="B134" t="str">
            <v>CARAGA</v>
          </cell>
        </row>
        <row r="135">
          <cell r="A135">
            <v>113</v>
          </cell>
          <cell r="B135" t="str">
            <v>ANECO</v>
          </cell>
          <cell r="D135">
            <v>56791</v>
          </cell>
          <cell r="E135">
            <v>186533</v>
          </cell>
          <cell r="F135">
            <v>102575</v>
          </cell>
          <cell r="G135">
            <v>2.3721569583231781</v>
          </cell>
        </row>
        <row r="136">
          <cell r="A136">
            <v>114</v>
          </cell>
          <cell r="B136" t="str">
            <v>ASELCO</v>
          </cell>
          <cell r="D136">
            <v>33390</v>
          </cell>
          <cell r="E136">
            <v>40987</v>
          </cell>
          <cell r="F136">
            <v>54665</v>
          </cell>
          <cell r="G136">
            <v>1.3605963596451112</v>
          </cell>
        </row>
        <row r="137">
          <cell r="A137">
            <v>115</v>
          </cell>
          <cell r="B137" t="str">
            <v>DIELCO</v>
          </cell>
          <cell r="D137">
            <v>3358</v>
          </cell>
          <cell r="E137">
            <v>5207</v>
          </cell>
          <cell r="F137">
            <v>2510</v>
          </cell>
          <cell r="G137">
            <v>3.4123505976095618</v>
          </cell>
        </row>
        <row r="138">
          <cell r="A138">
            <v>116</v>
          </cell>
          <cell r="B138" t="str">
            <v>SIARELCO</v>
          </cell>
          <cell r="D138">
            <v>5345</v>
          </cell>
          <cell r="E138">
            <v>5848</v>
          </cell>
          <cell r="F138">
            <v>9555</v>
          </cell>
          <cell r="G138">
            <v>1.1714285714285715</v>
          </cell>
        </row>
        <row r="139">
          <cell r="A139">
            <v>117</v>
          </cell>
          <cell r="B139" t="str">
            <v>SURNECO</v>
          </cell>
          <cell r="D139">
            <v>-13171</v>
          </cell>
          <cell r="E139">
            <v>39244</v>
          </cell>
          <cell r="F139">
            <v>45956</v>
          </cell>
          <cell r="G139">
            <v>0.56734702759160938</v>
          </cell>
        </row>
        <row r="140">
          <cell r="A140">
            <v>118</v>
          </cell>
          <cell r="B140" t="str">
            <v>SURSECO I</v>
          </cell>
          <cell r="D140">
            <v>2916</v>
          </cell>
          <cell r="E140">
            <v>30900</v>
          </cell>
          <cell r="F140">
            <v>19205</v>
          </cell>
          <cell r="G140">
            <v>1.7607914605571466</v>
          </cell>
        </row>
        <row r="141">
          <cell r="A141">
            <v>119</v>
          </cell>
          <cell r="B141" t="str">
            <v>SURSECO II</v>
          </cell>
          <cell r="D141">
            <v>1713</v>
          </cell>
          <cell r="E141">
            <v>32561</v>
          </cell>
          <cell r="F141">
            <v>65566</v>
          </cell>
          <cell r="G141">
            <v>0.52274044474270198</v>
          </cell>
        </row>
        <row r="142">
          <cell r="A142">
            <v>120</v>
          </cell>
          <cell r="B142" t="str">
            <v>LASURECO</v>
          </cell>
        </row>
      </sheetData>
      <sheetData sheetId="30"/>
      <sheetData sheetId="3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NG CAPITAL"/>
      <sheetName val="Debt Service Ratio revised"/>
      <sheetName val="REG1"/>
      <sheetName val="CAR"/>
      <sheetName val="REG2"/>
      <sheetName val="REG3"/>
      <sheetName val="REG 4 (CALABARZON)"/>
      <sheetName val="REG 4 (MIMAROPA)"/>
      <sheetName val="REG5"/>
      <sheetName val="TOTAL LUZON"/>
      <sheetName val="REG6"/>
      <sheetName val="REG7"/>
      <sheetName val="REG8"/>
      <sheetName val="REG9"/>
      <sheetName val="TOTAL VISAYAS"/>
      <sheetName val="ARMM"/>
      <sheetName val="REG10"/>
      <sheetName val="CARAGA"/>
      <sheetName val="REG11"/>
      <sheetName val="REG12"/>
      <sheetName val="TOTAL MINDANAO"/>
      <sheetName val="SUMMARY"/>
      <sheetName val="executive summ OK"/>
      <sheetName val="RESULTS OF OPERATIONS front)"/>
      <sheetName val="RESULTS OF OPERATIONS PER REG"/>
      <sheetName val="ECs PROFITABILITY ok"/>
      <sheetName val="TOP GROSSER"/>
      <sheetName val="TOP GAINERS"/>
      <sheetName val="TOP LOSERS"/>
      <sheetName val="TOP NO. OF CONSUMERS"/>
      <sheetName val="main"/>
      <sheetName val="main (2)"/>
      <sheetName val="main (3)"/>
      <sheetName val="LUZVIMINDA"/>
      <sheetName val="Parameters"/>
      <sheetName val="Sheet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>
        <row r="2">
          <cell r="A2" t="str">
            <v>CENPELCO</v>
          </cell>
          <cell r="C2">
            <v>542637</v>
          </cell>
          <cell r="D2">
            <v>57487.428999999996</v>
          </cell>
          <cell r="E2">
            <v>9.4392288790650216</v>
          </cell>
          <cell r="F2">
            <v>7008</v>
          </cell>
          <cell r="H2" t="e">
            <v>#REF!</v>
          </cell>
          <cell r="I2" t="e">
            <v>#REF!</v>
          </cell>
          <cell r="K2">
            <v>14.779780465048761</v>
          </cell>
        </row>
        <row r="3">
          <cell r="A3" t="str">
            <v>INEC</v>
          </cell>
          <cell r="C3">
            <v>420923</v>
          </cell>
          <cell r="D3">
            <v>47930.463000000003</v>
          </cell>
          <cell r="E3">
            <v>8.7819514699868417</v>
          </cell>
          <cell r="G3">
            <v>-21904</v>
          </cell>
          <cell r="H3" t="e">
            <v>#REF!</v>
          </cell>
          <cell r="J3" t="e">
            <v>#REF!</v>
          </cell>
          <cell r="K3">
            <v>10.856300176676033</v>
          </cell>
        </row>
        <row r="4">
          <cell r="A4" t="str">
            <v>ISECO</v>
          </cell>
          <cell r="C4">
            <v>418732</v>
          </cell>
          <cell r="D4">
            <v>44617.817999999999</v>
          </cell>
          <cell r="E4">
            <v>9.3848605505540412</v>
          </cell>
          <cell r="F4">
            <v>62351.41320000001</v>
          </cell>
          <cell r="H4" t="e">
            <v>#REF!</v>
          </cell>
          <cell r="I4" t="e">
            <v>#REF!</v>
          </cell>
          <cell r="K4">
            <v>9.886379789196523</v>
          </cell>
        </row>
        <row r="5">
          <cell r="A5" t="str">
            <v>LUELCO</v>
          </cell>
          <cell r="C5">
            <v>281643</v>
          </cell>
          <cell r="D5">
            <v>32584.812999999998</v>
          </cell>
          <cell r="E5">
            <v>8.6433824248124438</v>
          </cell>
          <cell r="F5">
            <v>18306.929000000004</v>
          </cell>
          <cell r="H5" t="e">
            <v>#REF!</v>
          </cell>
          <cell r="J5" t="e">
            <v>#REF!</v>
          </cell>
          <cell r="K5">
            <v>10.652332787232648</v>
          </cell>
        </row>
        <row r="6">
          <cell r="A6" t="str">
            <v>PANELCO I</v>
          </cell>
          <cell r="C6">
            <v>174884</v>
          </cell>
          <cell r="D6">
            <v>18642.652999999998</v>
          </cell>
          <cell r="E6">
            <v>9.3808536799993014</v>
          </cell>
          <cell r="F6">
            <v>4556.2067999999854</v>
          </cell>
          <cell r="H6" t="e">
            <v>#REF!</v>
          </cell>
          <cell r="I6" t="e">
            <v>#REF!</v>
          </cell>
          <cell r="K6">
            <v>12.860997117080815</v>
          </cell>
        </row>
        <row r="7">
          <cell r="A7" t="str">
            <v>PANELCO III</v>
          </cell>
          <cell r="C7">
            <v>569742</v>
          </cell>
          <cell r="D7">
            <v>57043.538</v>
          </cell>
          <cell r="E7">
            <v>9.9878447230955416</v>
          </cell>
          <cell r="F7">
            <v>134309.07079999999</v>
          </cell>
          <cell r="H7" t="e">
            <v>#REF!</v>
          </cell>
          <cell r="J7" t="e">
            <v>#REF!</v>
          </cell>
          <cell r="K7">
            <v>15.562748049260037</v>
          </cell>
        </row>
        <row r="9">
          <cell r="C9">
            <v>2408561</v>
          </cell>
          <cell r="D9">
            <v>258306.71399999998</v>
          </cell>
          <cell r="F9">
            <v>226531.61979999999</v>
          </cell>
          <cell r="G9">
            <v>-21904</v>
          </cell>
          <cell r="H9" t="e">
            <v>#REF!</v>
          </cell>
          <cell r="I9" t="e">
            <v>#REF!</v>
          </cell>
          <cell r="J9" t="e">
            <v>#REF!</v>
          </cell>
        </row>
        <row r="11">
          <cell r="A11" t="str">
            <v>ABRECO</v>
          </cell>
          <cell r="C11">
            <v>0</v>
          </cell>
          <cell r="D11">
            <v>0</v>
          </cell>
          <cell r="E11">
            <v>0</v>
          </cell>
          <cell r="G11">
            <v>0</v>
          </cell>
          <cell r="H11" t="e">
            <v>#REF!</v>
          </cell>
          <cell r="J11" t="e">
            <v>#REF!</v>
          </cell>
          <cell r="K11">
            <v>0</v>
          </cell>
        </row>
        <row r="12">
          <cell r="A12" t="str">
            <v>BENECO</v>
          </cell>
          <cell r="C12">
            <v>669806</v>
          </cell>
          <cell r="D12">
            <v>87991.313999999998</v>
          </cell>
          <cell r="E12">
            <v>7.6121831752620492</v>
          </cell>
          <cell r="F12">
            <v>14307.013400000054</v>
          </cell>
          <cell r="H12" t="e">
            <v>#REF!</v>
          </cell>
          <cell r="J12" t="e">
            <v>#REF!</v>
          </cell>
          <cell r="K12">
            <v>8.9841426877013415</v>
          </cell>
        </row>
        <row r="13">
          <cell r="A13" t="str">
            <v>IFELCO</v>
          </cell>
          <cell r="C13">
            <v>42183</v>
          </cell>
          <cell r="D13">
            <v>3557.2620000000002</v>
          </cell>
          <cell r="E13">
            <v>11.858277517933736</v>
          </cell>
          <cell r="F13">
            <v>3114.5132000000012</v>
          </cell>
          <cell r="H13" t="e">
            <v>#REF!</v>
          </cell>
          <cell r="I13" t="e">
            <v>#REF!</v>
          </cell>
          <cell r="K13">
            <v>11.729868592306069</v>
          </cell>
        </row>
        <row r="14">
          <cell r="A14" t="str">
            <v>KAELCO</v>
          </cell>
          <cell r="C14">
            <v>58969</v>
          </cell>
          <cell r="D14">
            <v>5005.0060000000003</v>
          </cell>
          <cell r="E14">
            <v>11.782003857737632</v>
          </cell>
          <cell r="F14">
            <v>7452.5475000000006</v>
          </cell>
          <cell r="H14" t="e">
            <v>#REF!</v>
          </cell>
          <cell r="J14" t="e">
            <v>#REF!</v>
          </cell>
          <cell r="K14">
            <v>13.329367045635731</v>
          </cell>
        </row>
        <row r="15">
          <cell r="A15" t="str">
            <v>MOPRECO</v>
          </cell>
          <cell r="C15">
            <v>38399</v>
          </cell>
          <cell r="D15">
            <v>4179.3069999999998</v>
          </cell>
          <cell r="E15">
            <v>9.187886891295614</v>
          </cell>
          <cell r="G15">
            <v>-373.67960000000312</v>
          </cell>
          <cell r="H15" t="e">
            <v>#REF!</v>
          </cell>
          <cell r="I15" t="e">
            <v>#REF!</v>
          </cell>
          <cell r="K15">
            <v>11.41795810915203</v>
          </cell>
        </row>
        <row r="17">
          <cell r="C17">
            <v>809357</v>
          </cell>
          <cell r="D17">
            <v>100732.889</v>
          </cell>
          <cell r="F17">
            <v>24874.074100000056</v>
          </cell>
          <cell r="G17">
            <v>-373.67960000000312</v>
          </cell>
          <cell r="H17" t="e">
            <v>#REF!</v>
          </cell>
          <cell r="I17" t="e">
            <v>#REF!</v>
          </cell>
          <cell r="J17" t="e">
            <v>#REF!</v>
          </cell>
        </row>
        <row r="19">
          <cell r="A19" t="str">
            <v>BATANELCO</v>
          </cell>
          <cell r="C19">
            <v>13762</v>
          </cell>
          <cell r="D19">
            <v>1193.7460000000001</v>
          </cell>
          <cell r="E19">
            <v>11.528415592596749</v>
          </cell>
          <cell r="F19">
            <v>881</v>
          </cell>
          <cell r="H19" t="e">
            <v>#REF!</v>
          </cell>
          <cell r="I19" t="e">
            <v>#REF!</v>
          </cell>
          <cell r="K19">
            <v>4.375963315814011</v>
          </cell>
        </row>
        <row r="20">
          <cell r="A20" t="str">
            <v>CAGELCO I</v>
          </cell>
          <cell r="C20">
            <v>346494</v>
          </cell>
          <cell r="D20">
            <v>35587.250999999997</v>
          </cell>
          <cell r="E20">
            <v>9.7364643310043828</v>
          </cell>
          <cell r="F20">
            <v>13084</v>
          </cell>
          <cell r="H20" t="e">
            <v>#REF!</v>
          </cell>
          <cell r="J20" t="e">
            <v>#REF!</v>
          </cell>
          <cell r="K20">
            <v>12.250448997519891</v>
          </cell>
        </row>
        <row r="21">
          <cell r="A21" t="str">
            <v>CAGELCO II</v>
          </cell>
          <cell r="C21">
            <v>197570</v>
          </cell>
          <cell r="D21">
            <v>20317.325000000001</v>
          </cell>
          <cell r="E21">
            <v>9.7242132022793353</v>
          </cell>
          <cell r="G21">
            <v>-4237.0941999999923</v>
          </cell>
          <cell r="H21" t="e">
            <v>#REF!</v>
          </cell>
          <cell r="I21" t="e">
            <v>#REF!</v>
          </cell>
          <cell r="K21">
            <v>10.327272278774876</v>
          </cell>
        </row>
        <row r="22">
          <cell r="A22" t="str">
            <v>ISELCO I</v>
          </cell>
          <cell r="C22">
            <v>557034</v>
          </cell>
          <cell r="D22">
            <v>56463.512999999999</v>
          </cell>
          <cell r="E22">
            <v>9.865379789599702</v>
          </cell>
          <cell r="F22">
            <v>11215.353600000031</v>
          </cell>
          <cell r="H22" t="e">
            <v>#REF!</v>
          </cell>
          <cell r="J22" t="e">
            <v>#REF!</v>
          </cell>
          <cell r="K22">
            <v>13.71984417029824</v>
          </cell>
        </row>
        <row r="23">
          <cell r="A23" t="str">
            <v>ISELCO II</v>
          </cell>
          <cell r="C23">
            <v>264893</v>
          </cell>
          <cell r="D23">
            <v>19602.57</v>
          </cell>
          <cell r="E23">
            <v>13.513177098717158</v>
          </cell>
          <cell r="G23">
            <v>-4085</v>
          </cell>
          <cell r="H23" t="e">
            <v>#REF!</v>
          </cell>
          <cell r="J23" t="e">
            <v>#REF!</v>
          </cell>
          <cell r="K23">
            <v>15.631704463739499</v>
          </cell>
        </row>
        <row r="24">
          <cell r="A24" t="str">
            <v>NUVELCO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 t="e">
            <v>#REF!</v>
          </cell>
          <cell r="I24" t="e">
            <v>#REF!</v>
          </cell>
          <cell r="K24">
            <v>0</v>
          </cell>
        </row>
        <row r="25">
          <cell r="A25" t="str">
            <v>QUIRELCO</v>
          </cell>
          <cell r="C25">
            <v>56148</v>
          </cell>
          <cell r="D25">
            <v>5487.8649999999998</v>
          </cell>
          <cell r="E25">
            <v>10.231301243744152</v>
          </cell>
          <cell r="F25">
            <v>1153</v>
          </cell>
          <cell r="H25" t="e">
            <v>#REF!</v>
          </cell>
          <cell r="I25" t="e">
            <v>#REF!</v>
          </cell>
          <cell r="K25">
            <v>15.704533769143197</v>
          </cell>
        </row>
        <row r="27">
          <cell r="C27">
            <v>1435901</v>
          </cell>
          <cell r="D27">
            <v>138652.26999999999</v>
          </cell>
          <cell r="F27">
            <v>26333.353600000031</v>
          </cell>
          <cell r="G27">
            <v>-8322.0941999999923</v>
          </cell>
          <cell r="H27" t="e">
            <v>#REF!</v>
          </cell>
          <cell r="I27" t="e">
            <v>#REF!</v>
          </cell>
          <cell r="J27" t="e">
            <v>#REF!</v>
          </cell>
        </row>
        <row r="29">
          <cell r="A29" t="str">
            <v>AURELCO</v>
          </cell>
          <cell r="C29">
            <v>72319</v>
          </cell>
          <cell r="D29">
            <v>6364.0249999999996</v>
          </cell>
          <cell r="E29">
            <v>11.363720287082469</v>
          </cell>
          <cell r="F29">
            <v>5594</v>
          </cell>
          <cell r="H29" t="e">
            <v>#REF!</v>
          </cell>
          <cell r="I29" t="e">
            <v>#REF!</v>
          </cell>
          <cell r="K29">
            <v>8.791810982184483</v>
          </cell>
        </row>
        <row r="30">
          <cell r="A30" t="str">
            <v>NEECO I</v>
          </cell>
          <cell r="C30">
            <v>240606</v>
          </cell>
          <cell r="D30">
            <v>27776.65</v>
          </cell>
          <cell r="E30">
            <v>8.6621676840079704</v>
          </cell>
          <cell r="F30">
            <v>31460.650800000003</v>
          </cell>
          <cell r="H30" t="e">
            <v>#REF!</v>
          </cell>
          <cell r="I30" t="e">
            <v>#REF!</v>
          </cell>
          <cell r="K30">
            <v>9.144774098625355</v>
          </cell>
        </row>
        <row r="31">
          <cell r="A31" t="str">
            <v>NEECO II - Area I</v>
          </cell>
          <cell r="C31">
            <v>290241</v>
          </cell>
          <cell r="D31">
            <v>29430.37</v>
          </cell>
          <cell r="E31">
            <v>9.8619555241745172</v>
          </cell>
          <cell r="F31">
            <v>3386</v>
          </cell>
          <cell r="H31" t="e">
            <v>#REF!</v>
          </cell>
          <cell r="J31" t="e">
            <v>#REF!</v>
          </cell>
          <cell r="K31">
            <v>10.515675750849701</v>
          </cell>
        </row>
        <row r="32">
          <cell r="A32" t="str">
            <v>NEECO II - Area II</v>
          </cell>
          <cell r="C32">
            <v>282797</v>
          </cell>
          <cell r="D32">
            <v>31351.312999999998</v>
          </cell>
          <cell r="E32">
            <v>9.0202601721975739</v>
          </cell>
          <cell r="G32">
            <v>-1497</v>
          </cell>
          <cell r="H32" t="e">
            <v>#REF!</v>
          </cell>
          <cell r="I32" t="e">
            <v>#REF!</v>
          </cell>
          <cell r="K32">
            <v>10.02319788396658</v>
          </cell>
        </row>
        <row r="33">
          <cell r="A33" t="str">
            <v>PELCO I</v>
          </cell>
          <cell r="C33">
            <v>336487</v>
          </cell>
          <cell r="D33">
            <v>38434.523999999998</v>
          </cell>
          <cell r="E33">
            <v>8.7548111692498143</v>
          </cell>
          <cell r="F33">
            <v>44883</v>
          </cell>
          <cell r="H33" t="e">
            <v>#REF!</v>
          </cell>
          <cell r="I33" t="e">
            <v>#REF!</v>
          </cell>
          <cell r="K33">
            <v>7.2959071060044085</v>
          </cell>
        </row>
        <row r="34">
          <cell r="A34" t="str">
            <v>PELCO II</v>
          </cell>
          <cell r="C34">
            <v>714397</v>
          </cell>
          <cell r="D34">
            <v>74624.486999999994</v>
          </cell>
          <cell r="E34">
            <v>9.573224938886348</v>
          </cell>
          <cell r="F34">
            <v>6332.5023999999976</v>
          </cell>
          <cell r="H34" t="e">
            <v>#REF!</v>
          </cell>
          <cell r="J34" t="e">
            <v>#REF!</v>
          </cell>
          <cell r="K34">
            <v>12.354476901394596</v>
          </cell>
        </row>
        <row r="35">
          <cell r="A35" t="str">
            <v>PELCO III</v>
          </cell>
          <cell r="C35">
            <v>278798</v>
          </cell>
          <cell r="D35">
            <v>29746.262999999999</v>
          </cell>
          <cell r="E35">
            <v>9.3725386614110153</v>
          </cell>
          <cell r="G35">
            <v>-14923</v>
          </cell>
          <cell r="H35" t="e">
            <v>#REF!</v>
          </cell>
          <cell r="J35" t="e">
            <v>#REF!</v>
          </cell>
          <cell r="K35">
            <v>15.250314307667026</v>
          </cell>
        </row>
        <row r="36">
          <cell r="A36" t="str">
            <v>PENELCO</v>
          </cell>
          <cell r="C36">
            <v>719378</v>
          </cell>
          <cell r="D36">
            <v>80854.619000000006</v>
          </cell>
          <cell r="E36">
            <v>8.8971787746597375</v>
          </cell>
          <cell r="F36">
            <v>78268</v>
          </cell>
          <cell r="H36" t="e">
            <v>#REF!</v>
          </cell>
          <cell r="I36" t="e">
            <v>#REF!</v>
          </cell>
          <cell r="K36">
            <v>7.2778980563775741</v>
          </cell>
        </row>
        <row r="37">
          <cell r="A37" t="str">
            <v>PRESCO</v>
          </cell>
          <cell r="C37">
            <v>67259</v>
          </cell>
          <cell r="D37">
            <v>7180.1570000000002</v>
          </cell>
          <cell r="E37">
            <v>9.367343917410162</v>
          </cell>
          <cell r="F37">
            <v>3595</v>
          </cell>
          <cell r="H37" t="e">
            <v>#REF!</v>
          </cell>
          <cell r="I37" t="e">
            <v>#REF!</v>
          </cell>
          <cell r="K37">
            <v>9.8537264311255406</v>
          </cell>
        </row>
        <row r="38">
          <cell r="A38" t="str">
            <v>SAJELCO</v>
          </cell>
          <cell r="C38">
            <v>143030</v>
          </cell>
          <cell r="D38">
            <v>15623.296</v>
          </cell>
          <cell r="E38">
            <v>9.1549183987808966</v>
          </cell>
          <cell r="F38">
            <v>5402.2502000000095</v>
          </cell>
          <cell r="H38" t="e">
            <v>#REF!</v>
          </cell>
          <cell r="I38" t="e">
            <v>#REF!</v>
          </cell>
          <cell r="K38">
            <v>9.0127184682744712</v>
          </cell>
        </row>
        <row r="39">
          <cell r="A39" t="str">
            <v>TARELCO I</v>
          </cell>
          <cell r="C39">
            <v>313193</v>
          </cell>
          <cell r="D39">
            <v>40332.695</v>
          </cell>
          <cell r="E39">
            <v>7.7652385986108792</v>
          </cell>
          <cell r="F39">
            <v>49595</v>
          </cell>
          <cell r="H39" t="e">
            <v>#REF!</v>
          </cell>
          <cell r="J39" t="e">
            <v>#REF!</v>
          </cell>
          <cell r="K39">
            <v>8.407899566718612</v>
          </cell>
        </row>
        <row r="40">
          <cell r="A40" t="str">
            <v>TARELCO II</v>
          </cell>
          <cell r="C40">
            <v>354466</v>
          </cell>
          <cell r="D40">
            <v>42427.468999999997</v>
          </cell>
          <cell r="E40">
            <v>8.3546345882663893</v>
          </cell>
          <cell r="F40">
            <v>53250.508199999982</v>
          </cell>
          <cell r="H40" t="e">
            <v>#REF!</v>
          </cell>
          <cell r="I40" t="e">
            <v>#REF!</v>
          </cell>
          <cell r="K40">
            <v>7.8535275896139973</v>
          </cell>
        </row>
        <row r="41">
          <cell r="A41" t="str">
            <v>ZAMECO I</v>
          </cell>
          <cell r="C41">
            <v>171310</v>
          </cell>
          <cell r="D41">
            <v>18384.277999999998</v>
          </cell>
          <cell r="E41">
            <v>9.3182881590454638</v>
          </cell>
          <cell r="F41">
            <v>21981</v>
          </cell>
          <cell r="H41" t="e">
            <v>#REF!</v>
          </cell>
          <cell r="I41" t="e">
            <v>#REF!</v>
          </cell>
          <cell r="K41">
            <v>11.33664464137226</v>
          </cell>
        </row>
        <row r="42">
          <cell r="A42" t="str">
            <v>ZAMECO II</v>
          </cell>
          <cell r="C42">
            <v>224988</v>
          </cell>
          <cell r="D42">
            <v>24495.496999999999</v>
          </cell>
          <cell r="E42">
            <v>9.1848718154197897</v>
          </cell>
          <cell r="F42">
            <v>18049.863000000012</v>
          </cell>
          <cell r="H42" t="e">
            <v>#REF!</v>
          </cell>
          <cell r="J42" t="e">
            <v>#REF!</v>
          </cell>
          <cell r="K42">
            <v>11.72721347043861</v>
          </cell>
        </row>
        <row r="44">
          <cell r="C44">
            <v>4209269</v>
          </cell>
          <cell r="D44">
            <v>467025.64299999992</v>
          </cell>
          <cell r="F44">
            <v>321797.7746</v>
          </cell>
          <cell r="G44">
            <v>-16420</v>
          </cell>
          <cell r="H44" t="e">
            <v>#REF!</v>
          </cell>
          <cell r="I44" t="e">
            <v>#REF!</v>
          </cell>
          <cell r="J44" t="e">
            <v>#REF!</v>
          </cell>
        </row>
        <row r="46">
          <cell r="A46" t="str">
            <v>BATELEC I</v>
          </cell>
          <cell r="C46">
            <v>550687</v>
          </cell>
          <cell r="D46">
            <v>56673.845999999998</v>
          </cell>
          <cell r="E46">
            <v>9.7167748241402219</v>
          </cell>
          <cell r="F46">
            <v>142957</v>
          </cell>
          <cell r="H46" t="e">
            <v>#REF!</v>
          </cell>
          <cell r="I46" t="e">
            <v>#REF!</v>
          </cell>
          <cell r="K46">
            <v>13.22</v>
          </cell>
        </row>
        <row r="47">
          <cell r="A47" t="str">
            <v>BATELEC II</v>
          </cell>
          <cell r="C47">
            <v>1401807</v>
          </cell>
          <cell r="D47">
            <v>156203.75</v>
          </cell>
          <cell r="E47">
            <v>8.974221169466162</v>
          </cell>
          <cell r="G47">
            <v>-25572</v>
          </cell>
          <cell r="H47" t="e">
            <v>#REF!</v>
          </cell>
          <cell r="I47" t="e">
            <v>#REF!</v>
          </cell>
          <cell r="K47">
            <v>9.8293414050098029</v>
          </cell>
        </row>
        <row r="48">
          <cell r="A48" t="str">
            <v>BISELCO</v>
          </cell>
          <cell r="C48">
            <v>24069</v>
          </cell>
          <cell r="D48">
            <v>2561.8000000000002</v>
          </cell>
          <cell r="E48">
            <v>9.3953470216254189</v>
          </cell>
          <cell r="G48">
            <v>-1422</v>
          </cell>
          <cell r="H48" t="e">
            <v>#REF!</v>
          </cell>
          <cell r="I48" t="e">
            <v>#REF!</v>
          </cell>
          <cell r="K48">
            <v>13.741115246224062</v>
          </cell>
        </row>
        <row r="49">
          <cell r="A49" t="str">
            <v>FLECO</v>
          </cell>
          <cell r="C49">
            <v>168189</v>
          </cell>
          <cell r="D49">
            <v>17143.402999999998</v>
          </cell>
          <cell r="E49">
            <v>9.8107126105592926</v>
          </cell>
          <cell r="F49">
            <v>13701</v>
          </cell>
          <cell r="H49" t="e">
            <v>#REF!</v>
          </cell>
          <cell r="I49" t="e">
            <v>#REF!</v>
          </cell>
          <cell r="K49">
            <v>12.010728043682061</v>
          </cell>
        </row>
        <row r="50">
          <cell r="A50" t="str">
            <v>LUBELCO</v>
          </cell>
          <cell r="C50">
            <v>4967</v>
          </cell>
          <cell r="D50">
            <v>412.07499999999999</v>
          </cell>
          <cell r="E50">
            <v>12.053631013771765</v>
          </cell>
          <cell r="G50">
            <v>-210</v>
          </cell>
          <cell r="H50" t="e">
            <v>#REF!</v>
          </cell>
          <cell r="I50" t="e">
            <v>#REF!</v>
          </cell>
          <cell r="K50">
            <v>13.03</v>
          </cell>
        </row>
        <row r="51">
          <cell r="A51" t="str">
            <v>MARELCO</v>
          </cell>
          <cell r="C51">
            <v>83083</v>
          </cell>
          <cell r="D51">
            <v>7960.7349999999997</v>
          </cell>
          <cell r="E51">
            <v>10.436599133120247</v>
          </cell>
          <cell r="F51">
            <v>2810</v>
          </cell>
          <cell r="H51" t="e">
            <v>#REF!</v>
          </cell>
          <cell r="J51" t="e">
            <v>#REF!</v>
          </cell>
          <cell r="K51">
            <v>7.8246594613768039</v>
          </cell>
        </row>
        <row r="52">
          <cell r="A52" t="str">
            <v>OMECO</v>
          </cell>
          <cell r="C52">
            <v>178137</v>
          </cell>
          <cell r="D52">
            <v>16369.263000000001</v>
          </cell>
          <cell r="E52">
            <v>10.882408083980323</v>
          </cell>
          <cell r="F52">
            <v>3711</v>
          </cell>
          <cell r="H52" t="e">
            <v>#REF!</v>
          </cell>
          <cell r="J52" t="e">
            <v>#REF!</v>
          </cell>
          <cell r="K52">
            <v>13.9872321368259</v>
          </cell>
        </row>
        <row r="53">
          <cell r="A53" t="str">
            <v>ORMECO</v>
          </cell>
          <cell r="C53">
            <v>413406</v>
          </cell>
          <cell r="D53">
            <v>39456.593000000001</v>
          </cell>
          <cell r="E53">
            <v>10.477488515037271</v>
          </cell>
          <cell r="F53">
            <v>2526</v>
          </cell>
          <cell r="H53" t="e">
            <v>#REF!</v>
          </cell>
          <cell r="I53" t="e">
            <v>#REF!</v>
          </cell>
          <cell r="K53">
            <v>11.929243120942681</v>
          </cell>
        </row>
        <row r="54">
          <cell r="A54" t="str">
            <v>PALECO</v>
          </cell>
          <cell r="C54">
            <v>420477</v>
          </cell>
          <cell r="D54">
            <v>43392.264000000003</v>
          </cell>
          <cell r="E54">
            <v>9.6901373940755882</v>
          </cell>
          <cell r="F54">
            <v>13204</v>
          </cell>
          <cell r="H54" t="e">
            <v>#REF!</v>
          </cell>
          <cell r="I54" t="e">
            <v>#REF!</v>
          </cell>
          <cell r="K54">
            <v>9.5279901708158601</v>
          </cell>
        </row>
        <row r="55">
          <cell r="A55" t="str">
            <v>QUEZELCO I</v>
          </cell>
          <cell r="C55">
            <v>271577</v>
          </cell>
          <cell r="D55">
            <v>27656.538</v>
          </cell>
          <cell r="E55">
            <v>9.8196310760226027</v>
          </cell>
          <cell r="F55">
            <v>11670.673199999961</v>
          </cell>
          <cell r="H55" t="e">
            <v>#REF!</v>
          </cell>
          <cell r="J55" t="e">
            <v>#REF!</v>
          </cell>
          <cell r="K55">
            <v>17.827143474879676</v>
          </cell>
        </row>
        <row r="56">
          <cell r="A56" t="str">
            <v xml:space="preserve">QUEZELCO II </v>
          </cell>
          <cell r="C56">
            <v>59813</v>
          </cell>
          <cell r="D56">
            <v>4890.7659999999996</v>
          </cell>
          <cell r="E56">
            <v>12.22978159249492</v>
          </cell>
          <cell r="F56">
            <v>1045</v>
          </cell>
          <cell r="H56" t="e">
            <v>#REF!</v>
          </cell>
          <cell r="J56" t="e">
            <v>#REF!</v>
          </cell>
          <cell r="K56">
            <v>15.857093895346159</v>
          </cell>
        </row>
        <row r="57">
          <cell r="A57" t="str">
            <v>ROMELCO</v>
          </cell>
          <cell r="C57">
            <v>29378</v>
          </cell>
          <cell r="D57">
            <v>2776.52</v>
          </cell>
          <cell r="E57">
            <v>10.580871018397131</v>
          </cell>
          <cell r="F57">
            <v>1309</v>
          </cell>
          <cell r="H57" t="e">
            <v>#REF!</v>
          </cell>
          <cell r="I57" t="e">
            <v>#REF!</v>
          </cell>
          <cell r="K57">
            <v>11.64749236165941</v>
          </cell>
        </row>
        <row r="58">
          <cell r="A58" t="str">
            <v>TIELCO</v>
          </cell>
          <cell r="C58">
            <v>47993</v>
          </cell>
          <cell r="D58">
            <v>5212.5130000000008</v>
          </cell>
          <cell r="E58">
            <v>9.2072672048971373</v>
          </cell>
          <cell r="F58">
            <v>516</v>
          </cell>
          <cell r="H58" t="e">
            <v>#REF!</v>
          </cell>
          <cell r="I58" t="e">
            <v>#REF!</v>
          </cell>
          <cell r="K58">
            <v>9.1517919958364633</v>
          </cell>
        </row>
        <row r="60">
          <cell r="C60">
            <v>3653583</v>
          </cell>
          <cell r="D60">
            <v>380710.06599999999</v>
          </cell>
          <cell r="F60">
            <v>193449.67319999996</v>
          </cell>
          <cell r="G60">
            <v>-27204</v>
          </cell>
          <cell r="H60" t="e">
            <v>#REF!</v>
          </cell>
          <cell r="I60" t="e">
            <v>#REF!</v>
          </cell>
          <cell r="J60" t="e">
            <v>#REF!</v>
          </cell>
        </row>
        <row r="62">
          <cell r="A62" t="str">
            <v>ALECO</v>
          </cell>
          <cell r="C62">
            <v>0</v>
          </cell>
          <cell r="D62">
            <v>0</v>
          </cell>
          <cell r="E62">
            <v>0</v>
          </cell>
          <cell r="G62">
            <v>0</v>
          </cell>
          <cell r="H62" t="e">
            <v>#REF!</v>
          </cell>
          <cell r="J62" t="e">
            <v>#REF!</v>
          </cell>
          <cell r="K62">
            <v>0</v>
          </cell>
        </row>
        <row r="63">
          <cell r="A63" t="str">
            <v>CANORECO</v>
          </cell>
          <cell r="C63">
            <v>242638</v>
          </cell>
          <cell r="D63">
            <v>25619.966</v>
          </cell>
          <cell r="E63">
            <v>9.4706604997055805</v>
          </cell>
          <cell r="F63">
            <v>21942</v>
          </cell>
          <cell r="H63" t="e">
            <v>#REF!</v>
          </cell>
          <cell r="J63" t="e">
            <v>#REF!</v>
          </cell>
          <cell r="K63">
            <v>10.448540506761962</v>
          </cell>
        </row>
        <row r="64">
          <cell r="A64" t="str">
            <v>CASURECO I</v>
          </cell>
          <cell r="C64">
            <v>119880</v>
          </cell>
          <cell r="D64">
            <v>11166.819</v>
          </cell>
          <cell r="E64">
            <v>10.735375938304365</v>
          </cell>
          <cell r="G64">
            <v>-3398</v>
          </cell>
          <cell r="H64" t="e">
            <v>#REF!</v>
          </cell>
          <cell r="J64" t="e">
            <v>#REF!</v>
          </cell>
          <cell r="K64">
            <v>14.7259410745392</v>
          </cell>
        </row>
        <row r="65">
          <cell r="A65" t="str">
            <v>CASURECO II</v>
          </cell>
          <cell r="C65">
            <v>500650</v>
          </cell>
          <cell r="D65">
            <v>49984.273999999998</v>
          </cell>
          <cell r="E65">
            <v>10.016150279585936</v>
          </cell>
          <cell r="F65">
            <v>99707.001600000018</v>
          </cell>
          <cell r="H65" t="e">
            <v>#REF!</v>
          </cell>
          <cell r="J65" t="e">
            <v>#REF!</v>
          </cell>
          <cell r="K65">
            <v>14.868365808240705</v>
          </cell>
        </row>
        <row r="66">
          <cell r="A66" t="str">
            <v>CASURECO III</v>
          </cell>
          <cell r="C66">
            <v>177635</v>
          </cell>
          <cell r="D66">
            <v>15067.129000000001</v>
          </cell>
          <cell r="E66">
            <v>11.789571855394614</v>
          </cell>
          <cell r="F66">
            <v>6459</v>
          </cell>
          <cell r="H66" t="e">
            <v>#REF!</v>
          </cell>
          <cell r="J66" t="e">
            <v>#REF!</v>
          </cell>
          <cell r="K66">
            <v>19.020682000490872</v>
          </cell>
        </row>
        <row r="67">
          <cell r="A67" t="str">
            <v>CASURECO IV</v>
          </cell>
          <cell r="C67">
            <v>94671</v>
          </cell>
          <cell r="D67">
            <v>8004.2190000000001</v>
          </cell>
          <cell r="E67">
            <v>11.827637399726319</v>
          </cell>
          <cell r="F67">
            <v>1720</v>
          </cell>
          <cell r="H67" t="e">
            <v>#REF!</v>
          </cell>
          <cell r="I67" t="e">
            <v>#REF!</v>
          </cell>
          <cell r="K67">
            <v>13.01728522247144</v>
          </cell>
        </row>
        <row r="68">
          <cell r="A68" t="str">
            <v>FICELCO</v>
          </cell>
          <cell r="C68">
            <v>83070</v>
          </cell>
          <cell r="D68">
            <v>7619.3890000000001</v>
          </cell>
          <cell r="E68">
            <v>10.902449002144397</v>
          </cell>
          <cell r="F68">
            <v>753.30060000000231</v>
          </cell>
          <cell r="H68" t="e">
            <v>#REF!</v>
          </cell>
          <cell r="I68" t="e">
            <v>#REF!</v>
          </cell>
          <cell r="K68">
            <v>14.66235305863653</v>
          </cell>
        </row>
        <row r="69">
          <cell r="A69" t="str">
            <v>MASELCO</v>
          </cell>
          <cell r="C69">
            <v>121825</v>
          </cell>
          <cell r="D69">
            <v>14407.574000000001</v>
          </cell>
          <cell r="E69">
            <v>8.4556220221391882</v>
          </cell>
          <cell r="F69">
            <v>7521</v>
          </cell>
          <cell r="H69" t="e">
            <v>#REF!</v>
          </cell>
          <cell r="J69" t="e">
            <v>#REF!</v>
          </cell>
          <cell r="K69">
            <v>15.825452119886998</v>
          </cell>
        </row>
        <row r="70">
          <cell r="A70" t="str">
            <v>SORECO I</v>
          </cell>
          <cell r="C70">
            <v>91402</v>
          </cell>
          <cell r="D70">
            <v>7865.26</v>
          </cell>
          <cell r="E70">
            <v>11.620976293218533</v>
          </cell>
          <cell r="F70">
            <v>9909</v>
          </cell>
          <cell r="H70" t="e">
            <v>#REF!</v>
          </cell>
          <cell r="J70" t="e">
            <v>#REF!</v>
          </cell>
          <cell r="K70">
            <v>11.684032710959958</v>
          </cell>
        </row>
        <row r="71">
          <cell r="A71" t="str">
            <v>SORECO II</v>
          </cell>
          <cell r="C71">
            <v>156686</v>
          </cell>
          <cell r="D71">
            <v>15599.692999999999</v>
          </cell>
          <cell r="E71">
            <v>10.044172023128917</v>
          </cell>
          <cell r="F71">
            <v>2126</v>
          </cell>
          <cell r="H71" t="e">
            <v>#REF!</v>
          </cell>
          <cell r="J71" t="e">
            <v>#REF!</v>
          </cell>
          <cell r="K71">
            <v>17.772336912491213</v>
          </cell>
        </row>
        <row r="72">
          <cell r="A72" t="str">
            <v>TISELCO</v>
          </cell>
          <cell r="C72">
            <v>12745</v>
          </cell>
          <cell r="D72">
            <v>1088.0840000000001</v>
          </cell>
          <cell r="E72">
            <v>11.713250079957062</v>
          </cell>
          <cell r="F72">
            <v>3321.8912</v>
          </cell>
          <cell r="H72" t="e">
            <v>#REF!</v>
          </cell>
          <cell r="I72" t="e">
            <v>#REF!</v>
          </cell>
          <cell r="K72">
            <v>14.619180181730023</v>
          </cell>
        </row>
        <row r="74">
          <cell r="C74">
            <v>1601202</v>
          </cell>
          <cell r="D74">
            <v>156422.40700000001</v>
          </cell>
          <cell r="F74">
            <v>153459.19340000005</v>
          </cell>
          <cell r="G74">
            <v>-3398</v>
          </cell>
          <cell r="H74" t="e">
            <v>#REF!</v>
          </cell>
          <cell r="I74" t="e">
            <v>#REF!</v>
          </cell>
          <cell r="J74" t="e">
            <v>#REF!</v>
          </cell>
        </row>
        <row r="76">
          <cell r="A76" t="str">
            <v>AKELCO</v>
          </cell>
          <cell r="C76">
            <v>459282</v>
          </cell>
          <cell r="D76">
            <v>45151.277999999998</v>
          </cell>
          <cell r="E76">
            <v>10.172070876930659</v>
          </cell>
          <cell r="F76">
            <v>22670</v>
          </cell>
          <cell r="H76" t="e">
            <v>#REF!</v>
          </cell>
          <cell r="I76" t="e">
            <v>#REF!</v>
          </cell>
          <cell r="K76">
            <v>11.580461852210586</v>
          </cell>
        </row>
        <row r="77">
          <cell r="A77" t="str">
            <v>ANTECO</v>
          </cell>
          <cell r="C77">
            <v>163698</v>
          </cell>
          <cell r="D77">
            <v>17348.184000000001</v>
          </cell>
          <cell r="E77">
            <v>9.4360308836936468</v>
          </cell>
          <cell r="F77">
            <v>10314.564799999993</v>
          </cell>
          <cell r="H77" t="e">
            <v>#REF!</v>
          </cell>
          <cell r="I77" t="e">
            <v>#REF!</v>
          </cell>
          <cell r="K77">
            <v>13.364321905613078</v>
          </cell>
        </row>
        <row r="78">
          <cell r="A78" t="str">
            <v>CAPELCO</v>
          </cell>
          <cell r="C78">
            <v>264253</v>
          </cell>
          <cell r="D78">
            <v>21982.613000000001</v>
          </cell>
          <cell r="E78">
            <v>12.02100041519177</v>
          </cell>
          <cell r="G78">
            <v>-39590.809200000018</v>
          </cell>
          <cell r="H78" t="e">
            <v>#REF!</v>
          </cell>
          <cell r="I78" t="e">
            <v>#REF!</v>
          </cell>
          <cell r="K78">
            <v>19.396967425139312</v>
          </cell>
        </row>
        <row r="79">
          <cell r="A79" t="str">
            <v>CENECO</v>
          </cell>
          <cell r="C79">
            <v>1128375</v>
          </cell>
          <cell r="D79">
            <v>138652.755</v>
          </cell>
          <cell r="E79">
            <v>8.1381361661367642</v>
          </cell>
          <cell r="G79">
            <v>-43535.637899999972</v>
          </cell>
          <cell r="H79" t="e">
            <v>#REF!</v>
          </cell>
          <cell r="J79" t="e">
            <v>#REF!</v>
          </cell>
          <cell r="K79">
            <v>14.148041986511247</v>
          </cell>
        </row>
        <row r="80">
          <cell r="A80" t="str">
            <v>GUIMELCO</v>
          </cell>
          <cell r="C80">
            <v>61067</v>
          </cell>
          <cell r="D80">
            <v>4882.0079999999998</v>
          </cell>
          <cell r="E80">
            <v>12.508582534072046</v>
          </cell>
          <cell r="F80">
            <v>644.58320000000094</v>
          </cell>
          <cell r="H80" t="e">
            <v>#REF!</v>
          </cell>
          <cell r="I80" t="e">
            <v>#REF!</v>
          </cell>
          <cell r="K80">
            <v>14.127351343464504</v>
          </cell>
        </row>
        <row r="81">
          <cell r="A81" t="str">
            <v>ILECO I</v>
          </cell>
          <cell r="C81">
            <v>440502</v>
          </cell>
          <cell r="D81">
            <v>42877.275000000001</v>
          </cell>
          <cell r="E81">
            <v>10.273553998009435</v>
          </cell>
          <cell r="F81">
            <v>17064.758900000015</v>
          </cell>
          <cell r="H81" t="e">
            <v>#REF!</v>
          </cell>
          <cell r="I81" t="e">
            <v>#REF!</v>
          </cell>
          <cell r="K81">
            <v>8.5754123700605529</v>
          </cell>
        </row>
        <row r="82">
          <cell r="A82" t="str">
            <v>ILECO II</v>
          </cell>
          <cell r="C82">
            <v>266353</v>
          </cell>
          <cell r="D82">
            <v>25718.456999999999</v>
          </cell>
          <cell r="E82">
            <v>10.356492226574868</v>
          </cell>
          <cell r="F82">
            <v>24084</v>
          </cell>
          <cell r="H82" t="e">
            <v>#REF!</v>
          </cell>
          <cell r="I82" t="e">
            <v>#REF!</v>
          </cell>
          <cell r="K82">
            <v>10.683592641243472</v>
          </cell>
        </row>
        <row r="83">
          <cell r="A83" t="str">
            <v>ILECO III</v>
          </cell>
          <cell r="C83">
            <v>80283</v>
          </cell>
          <cell r="D83">
            <v>7358.1980000000003</v>
          </cell>
          <cell r="E83">
            <v>10.910687643904119</v>
          </cell>
          <cell r="G83">
            <v>-593.45059999999648</v>
          </cell>
          <cell r="H83" t="e">
            <v>#REF!</v>
          </cell>
          <cell r="I83" t="e">
            <v>#REF!</v>
          </cell>
          <cell r="K83">
            <v>20.131665915220438</v>
          </cell>
        </row>
        <row r="84">
          <cell r="A84" t="str">
            <v>NOCECO</v>
          </cell>
          <cell r="C84">
            <v>348183</v>
          </cell>
          <cell r="D84">
            <v>40610.607000000004</v>
          </cell>
          <cell r="E84">
            <v>8.5736960297096765</v>
          </cell>
          <cell r="G84">
            <v>-10479.037300000025</v>
          </cell>
          <cell r="H84" t="e">
            <v>#REF!</v>
          </cell>
          <cell r="I84" t="e">
            <v>#REF!</v>
          </cell>
          <cell r="K84">
            <v>9.7092248111510919</v>
          </cell>
        </row>
        <row r="85">
          <cell r="A85" t="str">
            <v>VRESCO</v>
          </cell>
          <cell r="C85">
            <v>351738</v>
          </cell>
          <cell r="D85">
            <v>31513.52</v>
          </cell>
          <cell r="E85">
            <v>11.161495129709406</v>
          </cell>
          <cell r="F85">
            <v>15195</v>
          </cell>
          <cell r="H85" t="e">
            <v>#REF!</v>
          </cell>
          <cell r="I85" t="e">
            <v>#REF!</v>
          </cell>
          <cell r="K85">
            <v>11.438715354513572</v>
          </cell>
        </row>
        <row r="87">
          <cell r="C87">
            <v>3563734</v>
          </cell>
          <cell r="D87">
            <v>376094.89500000002</v>
          </cell>
          <cell r="F87">
            <v>89972.906900000002</v>
          </cell>
          <cell r="G87">
            <v>-94198.935000000012</v>
          </cell>
          <cell r="H87" t="e">
            <v>#REF!</v>
          </cell>
          <cell r="I87" t="e">
            <v>#REF!</v>
          </cell>
          <cell r="J87" t="e">
            <v>#REF!</v>
          </cell>
        </row>
        <row r="89">
          <cell r="A89" t="str">
            <v>BANELCO</v>
          </cell>
          <cell r="C89">
            <v>23481</v>
          </cell>
          <cell r="D89">
            <v>2287.3690000000001</v>
          </cell>
          <cell r="E89">
            <v>10.265505915311433</v>
          </cell>
          <cell r="G89">
            <v>-1547.9387999999999</v>
          </cell>
          <cell r="H89" t="e">
            <v>#REF!</v>
          </cell>
          <cell r="J89" t="e">
            <v>#REF!</v>
          </cell>
          <cell r="K89">
            <v>8.5896300535345702</v>
          </cell>
        </row>
        <row r="90">
          <cell r="A90" t="str">
            <v>BOHECO I</v>
          </cell>
          <cell r="C90">
            <v>220943</v>
          </cell>
          <cell r="D90">
            <v>26581.646000000001</v>
          </cell>
          <cell r="E90">
            <v>8.311863005022337</v>
          </cell>
          <cell r="G90">
            <v>-4015</v>
          </cell>
          <cell r="H90" t="e">
            <v>#REF!</v>
          </cell>
          <cell r="I90" t="e">
            <v>#REF!</v>
          </cell>
          <cell r="K90">
            <v>6.8205810284919623</v>
          </cell>
        </row>
        <row r="91">
          <cell r="A91" t="str">
            <v>BOHECO II</v>
          </cell>
          <cell r="C91">
            <v>150477</v>
          </cell>
          <cell r="D91">
            <v>16814.965</v>
          </cell>
          <cell r="E91">
            <v>8.9489927573444241</v>
          </cell>
          <cell r="G91">
            <v>-362</v>
          </cell>
          <cell r="H91" t="e">
            <v>#REF!</v>
          </cell>
          <cell r="I91" t="e">
            <v>#REF!</v>
          </cell>
          <cell r="K91">
            <v>10.770616594099657</v>
          </cell>
        </row>
        <row r="92">
          <cell r="A92" t="str">
            <v>CELCO</v>
          </cell>
          <cell r="C92">
            <v>18501</v>
          </cell>
          <cell r="D92">
            <v>1587.6010000000001</v>
          </cell>
          <cell r="E92">
            <v>11.653431813157084</v>
          </cell>
          <cell r="F92">
            <v>176</v>
          </cell>
          <cell r="H92" t="e">
            <v>#REF!</v>
          </cell>
          <cell r="I92" t="e">
            <v>#REF!</v>
          </cell>
          <cell r="K92">
            <v>9.2414093526565821</v>
          </cell>
        </row>
        <row r="93">
          <cell r="A93" t="str">
            <v>CEBECO I</v>
          </cell>
          <cell r="C93">
            <v>303195</v>
          </cell>
          <cell r="D93">
            <v>35369.548000000003</v>
          </cell>
          <cell r="E93">
            <v>8.5722045416017192</v>
          </cell>
          <cell r="F93">
            <v>17938.417689999973</v>
          </cell>
          <cell r="H93" t="e">
            <v>#REF!</v>
          </cell>
          <cell r="I93" t="e">
            <v>#REF!</v>
          </cell>
          <cell r="K93">
            <v>9.5969657521990115</v>
          </cell>
        </row>
        <row r="94">
          <cell r="A94" t="str">
            <v>CEBECO II</v>
          </cell>
          <cell r="C94">
            <v>496510</v>
          </cell>
          <cell r="D94">
            <v>62809.559000000001</v>
          </cell>
          <cell r="E94">
            <v>7.9050069432902719</v>
          </cell>
          <cell r="F94">
            <v>23016</v>
          </cell>
          <cell r="H94" t="e">
            <v>#REF!</v>
          </cell>
          <cell r="I94" t="e">
            <v>#REF!</v>
          </cell>
          <cell r="K94">
            <v>7.1668658260033533</v>
          </cell>
        </row>
        <row r="95">
          <cell r="A95" t="str">
            <v>CEBECO III</v>
          </cell>
          <cell r="C95">
            <v>196293</v>
          </cell>
          <cell r="D95">
            <v>34249.531999999999</v>
          </cell>
          <cell r="E95">
            <v>5.7312607950380166</v>
          </cell>
          <cell r="F95">
            <v>6573</v>
          </cell>
          <cell r="H95" t="e">
            <v>#REF!</v>
          </cell>
          <cell r="I95" t="e">
            <v>#REF!</v>
          </cell>
          <cell r="K95">
            <v>6.344148147917239</v>
          </cell>
        </row>
        <row r="96">
          <cell r="A96" t="str">
            <v>NORECO I</v>
          </cell>
          <cell r="C96">
            <v>100025</v>
          </cell>
          <cell r="D96">
            <v>11213.335999999999</v>
          </cell>
          <cell r="E96">
            <v>8.9201821830720149</v>
          </cell>
          <cell r="G96">
            <v>-3094</v>
          </cell>
          <cell r="H96" t="e">
            <v>#REF!</v>
          </cell>
          <cell r="J96" t="e">
            <v>#REF!</v>
          </cell>
          <cell r="K96">
            <v>12.783590868827158</v>
          </cell>
        </row>
        <row r="97">
          <cell r="A97" t="str">
            <v>NORECO II</v>
          </cell>
          <cell r="C97">
            <v>519558</v>
          </cell>
          <cell r="D97">
            <v>53283.955000000002</v>
          </cell>
          <cell r="E97">
            <v>0</v>
          </cell>
          <cell r="F97">
            <v>7818</v>
          </cell>
          <cell r="H97" t="e">
            <v>#REF!</v>
          </cell>
          <cell r="I97" t="e">
            <v>#REF!</v>
          </cell>
          <cell r="K97">
            <v>13.765831069670636</v>
          </cell>
        </row>
        <row r="98">
          <cell r="A98" t="str">
            <v>PROSIELCO</v>
          </cell>
          <cell r="C98">
            <v>37896</v>
          </cell>
          <cell r="D98">
            <v>3392.973</v>
          </cell>
          <cell r="E98">
            <v>11.168965977624932</v>
          </cell>
          <cell r="G98">
            <v>-796</v>
          </cell>
          <cell r="H98" t="e">
            <v>#REF!</v>
          </cell>
          <cell r="I98" t="e">
            <v>#REF!</v>
          </cell>
          <cell r="K98">
            <v>13.391783921374531</v>
          </cell>
        </row>
        <row r="100">
          <cell r="C100">
            <v>2066879</v>
          </cell>
          <cell r="D100">
            <v>247590.484</v>
          </cell>
          <cell r="F100">
            <v>55521.417689999973</v>
          </cell>
          <cell r="G100">
            <v>-9814.9387999999999</v>
          </cell>
          <cell r="H100" t="e">
            <v>#REF!</v>
          </cell>
          <cell r="I100" t="e">
            <v>#REF!</v>
          </cell>
          <cell r="J100" t="e">
            <v>#REF!</v>
          </cell>
        </row>
        <row r="102">
          <cell r="A102" t="str">
            <v>BILECO</v>
          </cell>
          <cell r="C102">
            <v>48052</v>
          </cell>
          <cell r="D102">
            <v>4332.46</v>
          </cell>
          <cell r="E102">
            <v>11.091158371918032</v>
          </cell>
          <cell r="G102">
            <v>-783</v>
          </cell>
          <cell r="H102" t="e">
            <v>#REF!</v>
          </cell>
          <cell r="I102" t="e">
            <v>#REF!</v>
          </cell>
          <cell r="K102">
            <v>21.284023668639058</v>
          </cell>
        </row>
        <row r="103">
          <cell r="A103" t="str">
            <v>LEYECO I/DORELCO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H103" t="e">
            <v>#REF!</v>
          </cell>
          <cell r="I103" t="e">
            <v>#REF!</v>
          </cell>
          <cell r="K103">
            <v>0</v>
          </cell>
        </row>
        <row r="104">
          <cell r="A104" t="str">
            <v>LEYECO II</v>
          </cell>
          <cell r="C104">
            <v>96491</v>
          </cell>
          <cell r="D104">
            <v>0</v>
          </cell>
          <cell r="E104">
            <v>0</v>
          </cell>
          <cell r="G104">
            <v>-11413.325200000007</v>
          </cell>
          <cell r="H104" t="e">
            <v>#REF!</v>
          </cell>
          <cell r="I104" t="e">
            <v>#REF!</v>
          </cell>
          <cell r="K104">
            <v>0</v>
          </cell>
        </row>
        <row r="105">
          <cell r="A105" t="str">
            <v>LEYECO III</v>
          </cell>
          <cell r="C105">
            <v>31294</v>
          </cell>
          <cell r="D105">
            <v>2751.306</v>
          </cell>
          <cell r="E105">
            <v>11.374234636205497</v>
          </cell>
          <cell r="F105">
            <v>5262.3607000000011</v>
          </cell>
          <cell r="H105" t="e">
            <v>#REF!</v>
          </cell>
          <cell r="I105" t="e">
            <v>#REF!</v>
          </cell>
          <cell r="K105">
            <v>-17.170000000000002</v>
          </cell>
        </row>
        <row r="106">
          <cell r="A106" t="str">
            <v>LEYECO IV</v>
          </cell>
          <cell r="C106">
            <v>89007</v>
          </cell>
          <cell r="D106">
            <v>10128.92</v>
          </cell>
          <cell r="E106">
            <v>8.7874126757837949</v>
          </cell>
          <cell r="G106">
            <v>-2279</v>
          </cell>
          <cell r="H106" t="e">
            <v>#REF!</v>
          </cell>
          <cell r="I106" t="e">
            <v>#REF!</v>
          </cell>
          <cell r="K106">
            <v>14.884766100421718</v>
          </cell>
        </row>
        <row r="107">
          <cell r="A107" t="str">
            <v>LEYECO V</v>
          </cell>
          <cell r="C107">
            <v>89715</v>
          </cell>
          <cell r="D107">
            <v>10084.066999999999</v>
          </cell>
          <cell r="E107">
            <v>8.89670804448245</v>
          </cell>
          <cell r="F107">
            <v>-60899.401199999993</v>
          </cell>
          <cell r="H107" t="e">
            <v>#REF!</v>
          </cell>
          <cell r="I107" t="e">
            <v>#REF!</v>
          </cell>
          <cell r="K107">
            <v>29.159751105753116</v>
          </cell>
        </row>
        <row r="108">
          <cell r="A108" t="str">
            <v>SOLECO</v>
          </cell>
          <cell r="C108">
            <v>138538</v>
          </cell>
          <cell r="D108">
            <v>16180.709000000001</v>
          </cell>
          <cell r="E108">
            <v>8.5619239552481901</v>
          </cell>
          <cell r="F108">
            <v>12251.311699999991</v>
          </cell>
          <cell r="H108" t="e">
            <v>#REF!</v>
          </cell>
          <cell r="I108" t="e">
            <v>#REF!</v>
          </cell>
          <cell r="K108">
            <v>10.461512273228623</v>
          </cell>
        </row>
        <row r="109">
          <cell r="A109" t="str">
            <v>SAMELCO I</v>
          </cell>
          <cell r="C109">
            <v>95946</v>
          </cell>
          <cell r="D109">
            <v>10086.707</v>
          </cell>
          <cell r="E109">
            <v>9.5121232330829084</v>
          </cell>
          <cell r="F109">
            <v>16567</v>
          </cell>
          <cell r="H109" t="e">
            <v>#REF!</v>
          </cell>
          <cell r="J109" t="e">
            <v>#REF!</v>
          </cell>
          <cell r="K109">
            <v>17.573874582691719</v>
          </cell>
        </row>
        <row r="110">
          <cell r="A110" t="str">
            <v>SAMELCO II</v>
          </cell>
          <cell r="C110">
            <v>112040</v>
          </cell>
          <cell r="D110">
            <v>10384.144</v>
          </cell>
          <cell r="E110">
            <v>10.789526801631411</v>
          </cell>
          <cell r="F110">
            <v>10901</v>
          </cell>
          <cell r="H110" t="e">
            <v>#REF!</v>
          </cell>
          <cell r="I110" t="e">
            <v>#REF!</v>
          </cell>
          <cell r="K110">
            <v>13.796788709262609</v>
          </cell>
        </row>
        <row r="111">
          <cell r="A111" t="str">
            <v>ESAMELCO</v>
          </cell>
          <cell r="C111">
            <v>85424</v>
          </cell>
          <cell r="D111">
            <v>8074.1540000000005</v>
          </cell>
          <cell r="E111">
            <v>0</v>
          </cell>
          <cell r="F111">
            <v>7220</v>
          </cell>
          <cell r="H111" t="e">
            <v>#REF!</v>
          </cell>
          <cell r="I111" t="e">
            <v>#REF!</v>
          </cell>
          <cell r="K111">
            <v>13.637154503251459</v>
          </cell>
        </row>
        <row r="112">
          <cell r="A112" t="str">
            <v>NORSAMELCO</v>
          </cell>
          <cell r="C112">
            <v>127066</v>
          </cell>
          <cell r="D112">
            <v>11459.636</v>
          </cell>
          <cell r="E112">
            <v>11.088135783719482</v>
          </cell>
          <cell r="F112">
            <v>20229</v>
          </cell>
          <cell r="H112" t="e">
            <v>#REF!</v>
          </cell>
          <cell r="J112" t="e">
            <v>#REF!</v>
          </cell>
          <cell r="K112">
            <v>22.282545963602935</v>
          </cell>
        </row>
        <row r="114">
          <cell r="C114">
            <v>913573</v>
          </cell>
          <cell r="D114">
            <v>83482.103000000003</v>
          </cell>
          <cell r="F114">
            <v>11531.271200000003</v>
          </cell>
          <cell r="G114">
            <v>-14475.325200000007</v>
          </cell>
          <cell r="H114" t="e">
            <v>#REF!</v>
          </cell>
          <cell r="I114" t="e">
            <v>#REF!</v>
          </cell>
          <cell r="J114" t="e">
            <v>#REF!</v>
          </cell>
        </row>
        <row r="116">
          <cell r="A116" t="str">
            <v>ZAMCELCO</v>
          </cell>
          <cell r="C116">
            <v>729745</v>
          </cell>
          <cell r="D116">
            <v>100915.25199999999</v>
          </cell>
          <cell r="E116">
            <v>7.2312656960912118</v>
          </cell>
          <cell r="G116">
            <v>-47905</v>
          </cell>
          <cell r="H116" t="e">
            <v>#REF!</v>
          </cell>
          <cell r="J116" t="e">
            <v>#REF!</v>
          </cell>
          <cell r="K116">
            <v>19.700153321793959</v>
          </cell>
        </row>
        <row r="117">
          <cell r="A117" t="str">
            <v>ZAMSURECO I</v>
          </cell>
          <cell r="C117">
            <v>286735</v>
          </cell>
          <cell r="D117">
            <v>38360.909</v>
          </cell>
          <cell r="E117">
            <v>7.4746664631956454</v>
          </cell>
          <cell r="F117">
            <v>12909.789999999979</v>
          </cell>
          <cell r="H117" t="e">
            <v>#REF!</v>
          </cell>
          <cell r="I117" t="e">
            <v>#REF!</v>
          </cell>
          <cell r="K117">
            <v>12.0729637218368</v>
          </cell>
        </row>
        <row r="118">
          <cell r="A118" t="str">
            <v>ZAMSURECO II</v>
          </cell>
          <cell r="C118">
            <v>158158</v>
          </cell>
          <cell r="D118">
            <v>20883.505000000001</v>
          </cell>
          <cell r="E118">
            <v>7.5733455662734768</v>
          </cell>
          <cell r="G118">
            <v>-14353.529899999994</v>
          </cell>
          <cell r="H118" t="e">
            <v>#REF!</v>
          </cell>
          <cell r="J118" t="e">
            <v>#REF!</v>
          </cell>
          <cell r="K118">
            <v>22.971439356125227</v>
          </cell>
        </row>
        <row r="119">
          <cell r="A119" t="str">
            <v>ZANECO</v>
          </cell>
          <cell r="C119">
            <v>281022</v>
          </cell>
          <cell r="D119">
            <v>35968.785000000003</v>
          </cell>
          <cell r="E119">
            <v>7.8129411377114897</v>
          </cell>
          <cell r="F119">
            <v>-3167.9094000000041</v>
          </cell>
          <cell r="H119" t="e">
            <v>#REF!</v>
          </cell>
          <cell r="J119" t="e">
            <v>#REF!</v>
          </cell>
          <cell r="K119">
            <v>12.127599725717443</v>
          </cell>
        </row>
        <row r="121">
          <cell r="C121">
            <v>1455660</v>
          </cell>
          <cell r="D121">
            <v>196128.451</v>
          </cell>
          <cell r="F121">
            <v>9741.8805999999749</v>
          </cell>
          <cell r="G121">
            <v>-62258.529899999994</v>
          </cell>
          <cell r="H121" t="e">
            <v>#REF!</v>
          </cell>
          <cell r="I121" t="e">
            <v>#REF!</v>
          </cell>
          <cell r="J121" t="e">
            <v>#REF!</v>
          </cell>
        </row>
        <row r="123">
          <cell r="A123" t="str">
            <v>BASELCO</v>
          </cell>
          <cell r="C123">
            <v>49019</v>
          </cell>
          <cell r="D123">
            <v>5366.2060000000001</v>
          </cell>
          <cell r="E123">
            <v>9.1347592693981561</v>
          </cell>
          <cell r="G123">
            <v>-12480</v>
          </cell>
          <cell r="H123" t="e">
            <v>#REF!</v>
          </cell>
          <cell r="J123" t="e">
            <v>#REF!</v>
          </cell>
          <cell r="K123">
            <v>36.012741403469079</v>
          </cell>
        </row>
        <row r="124">
          <cell r="A124" t="str">
            <v>CASELCO</v>
          </cell>
          <cell r="C124">
            <v>0</v>
          </cell>
          <cell r="D124">
            <v>0</v>
          </cell>
          <cell r="E124">
            <v>0</v>
          </cell>
          <cell r="G124">
            <v>0</v>
          </cell>
          <cell r="H124" t="e">
            <v>#REF!</v>
          </cell>
          <cell r="J124" t="e">
            <v>#REF!</v>
          </cell>
          <cell r="K124">
            <v>0</v>
          </cell>
        </row>
        <row r="125">
          <cell r="A125" t="str">
            <v>MAGELCO</v>
          </cell>
          <cell r="C125">
            <v>32808</v>
          </cell>
          <cell r="D125">
            <v>4759.3609999999999</v>
          </cell>
          <cell r="E125">
            <v>6.8933623652418889</v>
          </cell>
          <cell r="G125">
            <v>-16217</v>
          </cell>
          <cell r="H125" t="e">
            <v>#REF!</v>
          </cell>
          <cell r="J125" t="e">
            <v>#REF!</v>
          </cell>
          <cell r="K125">
            <v>38.281205063907336</v>
          </cell>
        </row>
        <row r="126">
          <cell r="A126" t="str">
            <v>SIASELCO</v>
          </cell>
          <cell r="C126">
            <v>5540</v>
          </cell>
          <cell r="D126">
            <v>505.56599999999997</v>
          </cell>
          <cell r="E126">
            <v>10.95801537286922</v>
          </cell>
          <cell r="F126">
            <v>180</v>
          </cell>
          <cell r="H126" t="e">
            <v>#REF!</v>
          </cell>
          <cell r="I126" t="e">
            <v>#REF!</v>
          </cell>
          <cell r="K126">
            <v>11.165009593581022</v>
          </cell>
        </row>
        <row r="127">
          <cell r="A127" t="str">
            <v>SULECO</v>
          </cell>
          <cell r="C127">
            <v>66257</v>
          </cell>
          <cell r="D127">
            <v>6492.6009999999997</v>
          </cell>
          <cell r="E127">
            <v>10.205001046575941</v>
          </cell>
          <cell r="G127">
            <v>-2742.71179999999</v>
          </cell>
          <cell r="H127" t="e">
            <v>#REF!</v>
          </cell>
          <cell r="J127" t="e">
            <v>#REF!</v>
          </cell>
          <cell r="K127">
            <v>31.405531789915642</v>
          </cell>
        </row>
        <row r="128">
          <cell r="A128" t="str">
            <v>TAWELCO</v>
          </cell>
          <cell r="C128">
            <v>29520</v>
          </cell>
          <cell r="D128">
            <v>3192.3760000000002</v>
          </cell>
          <cell r="E128">
            <v>9.2470310514801515</v>
          </cell>
          <cell r="G128">
            <v>-25391</v>
          </cell>
          <cell r="H128" t="e">
            <v>#REF!</v>
          </cell>
          <cell r="J128" t="e">
            <v>#REF!</v>
          </cell>
          <cell r="K128">
            <v>29.205205938434954</v>
          </cell>
        </row>
        <row r="129">
          <cell r="A129" t="str">
            <v>LASURECO</v>
          </cell>
          <cell r="C129">
            <v>114288</v>
          </cell>
          <cell r="D129">
            <v>15902.625</v>
          </cell>
          <cell r="E129">
            <v>7.1867380385313746</v>
          </cell>
          <cell r="G129">
            <v>-19018.754000000001</v>
          </cell>
          <cell r="H129" t="e">
            <v>#REF!</v>
          </cell>
          <cell r="J129" t="e">
            <v>#REF!</v>
          </cell>
          <cell r="K129">
            <v>16.629334274992932</v>
          </cell>
        </row>
        <row r="131">
          <cell r="C131">
            <v>297432</v>
          </cell>
          <cell r="D131">
            <v>36218.735000000001</v>
          </cell>
          <cell r="F131">
            <v>180</v>
          </cell>
          <cell r="G131">
            <v>-75849.465799999991</v>
          </cell>
          <cell r="H131" t="e">
            <v>#REF!</v>
          </cell>
          <cell r="I131" t="e">
            <v>#REF!</v>
          </cell>
          <cell r="J131" t="e">
            <v>#REF!</v>
          </cell>
        </row>
        <row r="134">
          <cell r="A134" t="str">
            <v>BUSECO</v>
          </cell>
          <cell r="C134">
            <v>213700</v>
          </cell>
          <cell r="D134">
            <v>29116.652999999998</v>
          </cell>
          <cell r="E134">
            <v>7.3394424833101528</v>
          </cell>
          <cell r="F134">
            <v>18982.426210000005</v>
          </cell>
          <cell r="H134" t="e">
            <v>#REF!</v>
          </cell>
          <cell r="J134" t="e">
            <v>#REF!</v>
          </cell>
          <cell r="K134">
            <v>11.577486522216105</v>
          </cell>
        </row>
        <row r="135">
          <cell r="A135" t="str">
            <v>CAMELCO</v>
          </cell>
          <cell r="C135">
            <v>39714</v>
          </cell>
          <cell r="D135">
            <v>3475.3150000000001</v>
          </cell>
          <cell r="E135">
            <v>11.427453338762097</v>
          </cell>
          <cell r="F135">
            <v>1146</v>
          </cell>
          <cell r="H135" t="e">
            <v>#REF!</v>
          </cell>
          <cell r="J135" t="e">
            <v>#REF!</v>
          </cell>
          <cell r="K135">
            <v>11.362596765295228</v>
          </cell>
        </row>
        <row r="136">
          <cell r="A136" t="str">
            <v>FIBECO</v>
          </cell>
          <cell r="C136">
            <v>263329</v>
          </cell>
          <cell r="D136">
            <v>32805.627</v>
          </cell>
          <cell r="E136">
            <v>8.0269461089708791</v>
          </cell>
          <cell r="F136">
            <v>1780</v>
          </cell>
          <cell r="H136" t="e">
            <v>#REF!</v>
          </cell>
          <cell r="I136" t="e">
            <v>#REF!</v>
          </cell>
          <cell r="K136">
            <v>14.110415417768163</v>
          </cell>
        </row>
        <row r="137">
          <cell r="A137" t="str">
            <v>LANECO</v>
          </cell>
          <cell r="C137">
            <v>102388</v>
          </cell>
          <cell r="D137">
            <v>14437.282999999999</v>
          </cell>
          <cell r="E137">
            <v>7.0919161174578349</v>
          </cell>
          <cell r="G137">
            <v>-1563.5491000000038</v>
          </cell>
          <cell r="H137" t="e">
            <v>#REF!</v>
          </cell>
          <cell r="I137" t="e">
            <v>#REF!</v>
          </cell>
          <cell r="K137">
            <v>16.083394880868173</v>
          </cell>
        </row>
        <row r="138">
          <cell r="A138" t="str">
            <v>MOELCI I</v>
          </cell>
          <cell r="C138">
            <v>75893</v>
          </cell>
          <cell r="D138">
            <v>9889.9889999999996</v>
          </cell>
          <cell r="E138">
            <v>7.6737193539851258</v>
          </cell>
          <cell r="G138">
            <v>-2950.426999999996</v>
          </cell>
          <cell r="H138" t="e">
            <v>#REF!</v>
          </cell>
          <cell r="J138" t="e">
            <v>#REF!</v>
          </cell>
          <cell r="K138">
            <v>12.276866476185171</v>
          </cell>
        </row>
        <row r="139">
          <cell r="A139" t="str">
            <v>MOELCI II</v>
          </cell>
          <cell r="C139">
            <v>191926</v>
          </cell>
          <cell r="D139">
            <v>26925.050999999999</v>
          </cell>
          <cell r="E139">
            <v>7.1281573431374374</v>
          </cell>
          <cell r="F139">
            <v>7906</v>
          </cell>
          <cell r="H139" t="e">
            <v>#REF!</v>
          </cell>
          <cell r="I139" t="e">
            <v>#REF!</v>
          </cell>
          <cell r="K139">
            <v>11.62861777674574</v>
          </cell>
        </row>
        <row r="140">
          <cell r="A140" t="str">
            <v>MORESCO I</v>
          </cell>
          <cell r="C140">
            <v>380635</v>
          </cell>
          <cell r="D140">
            <v>50629.84</v>
          </cell>
          <cell r="E140">
            <v>7.5179972917157158</v>
          </cell>
          <cell r="F140">
            <v>12670</v>
          </cell>
          <cell r="H140" t="e">
            <v>#REF!</v>
          </cell>
          <cell r="I140" t="e">
            <v>#REF!</v>
          </cell>
          <cell r="K140">
            <v>2.2396387364915107</v>
          </cell>
        </row>
        <row r="141">
          <cell r="A141" t="str">
            <v>MORESCO II</v>
          </cell>
          <cell r="C141">
            <v>185561</v>
          </cell>
          <cell r="D141">
            <v>19572.151000000002</v>
          </cell>
          <cell r="E141">
            <v>9.4808690163896649</v>
          </cell>
          <cell r="F141">
            <v>1461</v>
          </cell>
          <cell r="H141" t="e">
            <v>#REF!</v>
          </cell>
          <cell r="J141" t="e">
            <v>#REF!</v>
          </cell>
          <cell r="K141">
            <v>10.630861425826147</v>
          </cell>
        </row>
        <row r="143">
          <cell r="C143">
            <v>1453146</v>
          </cell>
          <cell r="D143">
            <v>186851.90900000001</v>
          </cell>
          <cell r="F143">
            <v>43945.426210000005</v>
          </cell>
          <cell r="G143">
            <v>-4513.9760999999999</v>
          </cell>
          <cell r="H143" t="e">
            <v>#REF!</v>
          </cell>
          <cell r="I143" t="e">
            <v>#REF!</v>
          </cell>
          <cell r="J143" t="e">
            <v>#REF!</v>
          </cell>
        </row>
        <row r="145">
          <cell r="A145" t="str">
            <v>ANECO</v>
          </cell>
          <cell r="C145">
            <v>476741</v>
          </cell>
          <cell r="D145">
            <v>58588.237000000001</v>
          </cell>
          <cell r="E145">
            <v>8.1371453454044023</v>
          </cell>
          <cell r="F145">
            <v>12720</v>
          </cell>
          <cell r="H145" t="e">
            <v>#REF!</v>
          </cell>
          <cell r="I145" t="e">
            <v>#REF!</v>
          </cell>
          <cell r="K145">
            <v>10.683812125748085</v>
          </cell>
        </row>
        <row r="146">
          <cell r="A146" t="str">
            <v>ASELCO</v>
          </cell>
          <cell r="C146">
            <v>320232</v>
          </cell>
          <cell r="D146">
            <v>35936.366000000002</v>
          </cell>
          <cell r="E146">
            <v>8.9110846656002991</v>
          </cell>
          <cell r="F146">
            <v>9337</v>
          </cell>
          <cell r="H146" t="e">
            <v>#REF!</v>
          </cell>
          <cell r="J146" t="e">
            <v>#REF!</v>
          </cell>
          <cell r="K146">
            <v>9.94293257374928</v>
          </cell>
        </row>
        <row r="147">
          <cell r="A147" t="str">
            <v>DIELCO</v>
          </cell>
          <cell r="C147">
            <v>17204</v>
          </cell>
          <cell r="D147">
            <v>2139.6669999999999</v>
          </cell>
          <cell r="E147">
            <v>8.0405034989089419</v>
          </cell>
          <cell r="F147">
            <v>1371.398000000001</v>
          </cell>
          <cell r="H147" t="e">
            <v>#REF!</v>
          </cell>
          <cell r="I147" t="e">
            <v>#REF!</v>
          </cell>
          <cell r="K147">
            <v>5.106361007848002</v>
          </cell>
        </row>
        <row r="148">
          <cell r="A148" t="str">
            <v>SIARELCO</v>
          </cell>
          <cell r="C148">
            <v>28510</v>
          </cell>
          <cell r="D148">
            <v>3446.7</v>
          </cell>
          <cell r="E148">
            <v>8.2716801578321295</v>
          </cell>
          <cell r="F148">
            <v>2436</v>
          </cell>
          <cell r="H148" t="e">
            <v>#REF!</v>
          </cell>
          <cell r="I148" t="e">
            <v>#REF!</v>
          </cell>
          <cell r="K148">
            <v>6.9960342377206999</v>
          </cell>
        </row>
        <row r="149">
          <cell r="A149" t="str">
            <v>SURNECO</v>
          </cell>
          <cell r="C149">
            <v>216712</v>
          </cell>
          <cell r="D149">
            <v>30063.282999999999</v>
          </cell>
          <cell r="E149">
            <v>7.2085274252981622</v>
          </cell>
          <cell r="F149">
            <v>1332</v>
          </cell>
          <cell r="H149" t="e">
            <v>#REF!</v>
          </cell>
          <cell r="J149" t="e">
            <v>#REF!</v>
          </cell>
          <cell r="K149">
            <v>9.3878858718109548</v>
          </cell>
        </row>
        <row r="150">
          <cell r="A150" t="str">
            <v>SURSECO I</v>
          </cell>
          <cell r="C150">
            <v>88076</v>
          </cell>
          <cell r="D150">
            <v>10331.278</v>
          </cell>
          <cell r="E150">
            <v>8.5251795566821453</v>
          </cell>
          <cell r="F150">
            <v>1582</v>
          </cell>
          <cell r="H150" t="e">
            <v>#REF!</v>
          </cell>
          <cell r="I150" t="e">
            <v>#REF!</v>
          </cell>
          <cell r="K150">
            <v>12.095408591914788</v>
          </cell>
        </row>
        <row r="151">
          <cell r="A151" t="str">
            <v>SURSECO II</v>
          </cell>
          <cell r="C151">
            <v>94100</v>
          </cell>
          <cell r="D151">
            <v>11467.084999999999</v>
          </cell>
          <cell r="E151">
            <v>8.206095969463906</v>
          </cell>
          <cell r="G151">
            <v>-2513</v>
          </cell>
          <cell r="H151" t="e">
            <v>#REF!</v>
          </cell>
          <cell r="I151" t="e">
            <v>#REF!</v>
          </cell>
          <cell r="K151">
            <v>14.603291848300209</v>
          </cell>
        </row>
        <row r="153">
          <cell r="C153">
            <v>1241575</v>
          </cell>
          <cell r="D153">
            <v>151972.61599999998</v>
          </cell>
          <cell r="F153">
            <v>28778.398000000001</v>
          </cell>
          <cell r="G153">
            <v>-2513</v>
          </cell>
          <cell r="H153" t="e">
            <v>#REF!</v>
          </cell>
          <cell r="I153" t="e">
            <v>#REF!</v>
          </cell>
          <cell r="J153" t="e">
            <v>#REF!</v>
          </cell>
        </row>
        <row r="155">
          <cell r="A155" t="str">
            <v>DANECO</v>
          </cell>
          <cell r="C155">
            <v>630763</v>
          </cell>
          <cell r="D155">
            <v>80789.285999999993</v>
          </cell>
          <cell r="E155">
            <v>7.8075080401131416</v>
          </cell>
          <cell r="G155">
            <v>-48450</v>
          </cell>
          <cell r="H155" t="e">
            <v>#REF!</v>
          </cell>
          <cell r="I155" t="e">
            <v>#REF!</v>
          </cell>
          <cell r="K155">
            <v>16.589156755904352</v>
          </cell>
        </row>
        <row r="156">
          <cell r="A156" t="str">
            <v>DASURECO</v>
          </cell>
          <cell r="C156">
            <v>396950</v>
          </cell>
          <cell r="D156">
            <v>54337.491999999998</v>
          </cell>
          <cell r="E156">
            <v>7.305269076460136</v>
          </cell>
          <cell r="F156">
            <v>19537</v>
          </cell>
          <cell r="H156" t="e">
            <v>#REF!</v>
          </cell>
          <cell r="I156" t="e">
            <v>#REF!</v>
          </cell>
          <cell r="K156">
            <v>7.305269076460136</v>
          </cell>
        </row>
        <row r="157">
          <cell r="A157" t="str">
            <v>DORECO</v>
          </cell>
          <cell r="C157">
            <v>167254</v>
          </cell>
          <cell r="D157">
            <v>19222.133999999998</v>
          </cell>
          <cell r="E157">
            <v>8.7011150791062022</v>
          </cell>
          <cell r="F157">
            <v>11253</v>
          </cell>
          <cell r="H157" t="e">
            <v>#REF!</v>
          </cell>
          <cell r="I157" t="e">
            <v>#REF!</v>
          </cell>
          <cell r="K157">
            <v>8.7011150791062022</v>
          </cell>
        </row>
        <row r="158">
          <cell r="I158">
            <v>0</v>
          </cell>
        </row>
        <row r="159">
          <cell r="C159">
            <v>1194967</v>
          </cell>
          <cell r="D159">
            <v>154348.91199999998</v>
          </cell>
          <cell r="F159">
            <v>30790</v>
          </cell>
          <cell r="G159">
            <v>-48450</v>
          </cell>
          <cell r="H159" t="e">
            <v>#REF!</v>
          </cell>
          <cell r="I159" t="e">
            <v>#REF!</v>
          </cell>
          <cell r="J159">
            <v>0</v>
          </cell>
        </row>
        <row r="161">
          <cell r="A161" t="str">
            <v>COTELCO</v>
          </cell>
          <cell r="C161">
            <v>270530</v>
          </cell>
          <cell r="D161">
            <v>37197.504999999997</v>
          </cell>
          <cell r="E161">
            <v>7.272799613845069</v>
          </cell>
          <cell r="F161">
            <v>9285</v>
          </cell>
          <cell r="H161" t="e">
            <v>#REF!</v>
          </cell>
          <cell r="J161" t="e">
            <v>#REF!</v>
          </cell>
          <cell r="K161">
            <v>12.901804395822511</v>
          </cell>
        </row>
        <row r="162">
          <cell r="A162" t="str">
            <v>COTELCO-PPALMA</v>
          </cell>
          <cell r="C162">
            <v>76301</v>
          </cell>
          <cell r="D162">
            <v>12626.557000000001</v>
          </cell>
          <cell r="E162">
            <v>6.0428983134515608</v>
          </cell>
          <cell r="G162">
            <v>-2807</v>
          </cell>
          <cell r="H162" t="e">
            <v>#REF!</v>
          </cell>
          <cell r="K162">
            <v>23.87396646135775</v>
          </cell>
        </row>
        <row r="163">
          <cell r="A163" t="str">
            <v>SOCOTECO I</v>
          </cell>
          <cell r="C163">
            <v>298075</v>
          </cell>
          <cell r="D163">
            <v>44845.578000000001</v>
          </cell>
          <cell r="E163">
            <v>6.6466976967049014</v>
          </cell>
          <cell r="G163">
            <v>-553</v>
          </cell>
          <cell r="H163" t="e">
            <v>#REF!</v>
          </cell>
          <cell r="I163" t="e">
            <v>#REF!</v>
          </cell>
          <cell r="K163">
            <v>12.653949204032481</v>
          </cell>
        </row>
        <row r="164">
          <cell r="A164" t="str">
            <v>SOCOTECO II</v>
          </cell>
          <cell r="C164">
            <v>1156997</v>
          </cell>
          <cell r="D164">
            <v>169678.64</v>
          </cell>
          <cell r="E164">
            <v>6.8187545586173952</v>
          </cell>
          <cell r="G164">
            <v>-2973.2155999999959</v>
          </cell>
          <cell r="H164" t="e">
            <v>#REF!</v>
          </cell>
          <cell r="J164" t="e">
            <v>#REF!</v>
          </cell>
          <cell r="K164">
            <v>12.69828628219514</v>
          </cell>
        </row>
        <row r="165">
          <cell r="A165" t="str">
            <v>SUKELCO</v>
          </cell>
          <cell r="C165">
            <v>223123</v>
          </cell>
          <cell r="D165">
            <v>31325.468000000001</v>
          </cell>
          <cell r="E165">
            <v>7.1227347664845739</v>
          </cell>
          <cell r="F165">
            <v>2273</v>
          </cell>
          <cell r="H165" t="e">
            <v>#REF!</v>
          </cell>
          <cell r="I165" t="e">
            <v>#REF!</v>
          </cell>
          <cell r="K165">
            <v>14.950947411455569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Sheet1"/>
    </sheetNames>
    <sheetDataSet>
      <sheetData sheetId="0">
        <row r="5">
          <cell r="U5">
            <v>4469141.23343</v>
          </cell>
        </row>
        <row r="6">
          <cell r="U6">
            <v>91032.917589999997</v>
          </cell>
        </row>
        <row r="7">
          <cell r="U7">
            <v>131384.08099000002</v>
          </cell>
        </row>
        <row r="10">
          <cell r="U10">
            <v>356947.74123000004</v>
          </cell>
        </row>
        <row r="11">
          <cell r="U11">
            <v>3783.77459</v>
          </cell>
        </row>
        <row r="12">
          <cell r="U12">
            <v>0</v>
          </cell>
        </row>
        <row r="14">
          <cell r="U14">
            <v>60270.688549999992</v>
          </cell>
        </row>
        <row r="16">
          <cell r="U16">
            <v>3976715.0812000004</v>
          </cell>
        </row>
        <row r="18">
          <cell r="U18">
            <v>182081.41852999997</v>
          </cell>
        </row>
        <row r="21">
          <cell r="U21">
            <v>72543.445980000004</v>
          </cell>
        </row>
        <row r="22">
          <cell r="U22">
            <v>11808.56127</v>
          </cell>
        </row>
        <row r="25">
          <cell r="U25">
            <v>0</v>
          </cell>
        </row>
        <row r="31">
          <cell r="U31">
            <v>174300.45</v>
          </cell>
        </row>
        <row r="32">
          <cell r="U32">
            <v>0</v>
          </cell>
        </row>
        <row r="33">
          <cell r="U33">
            <v>103993.98</v>
          </cell>
        </row>
        <row r="35">
          <cell r="U35">
            <v>1159279.08</v>
          </cell>
        </row>
        <row r="38">
          <cell r="U38">
            <v>2922526.49</v>
          </cell>
        </row>
        <row r="40">
          <cell r="U40">
            <v>386884.94551666669</v>
          </cell>
        </row>
        <row r="41">
          <cell r="U41">
            <v>2882.7198900000003</v>
          </cell>
        </row>
        <row r="42">
          <cell r="U42">
            <v>123060.34580000001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. of consumers per emp."/>
      <sheetName val="FINANCIAL RATIOS"/>
      <sheetName val="npc per cons"/>
      <sheetName val="Debt Service Ratio audited"/>
      <sheetName val="net profit margin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TOTAL VISAYAS"/>
      <sheetName val="REG6"/>
      <sheetName val="REG7"/>
      <sheetName val="REG8"/>
      <sheetName val="REG9"/>
      <sheetName val="ARMM"/>
      <sheetName val="REG10"/>
      <sheetName val="CARAGA"/>
      <sheetName val="TOTAL MINDANAO"/>
      <sheetName val="REG11"/>
      <sheetName val="REG12"/>
      <sheetName val="SUMMARY"/>
      <sheetName val="b4 and after rfsc profitability"/>
      <sheetName val="ec profitability after"/>
      <sheetName val="LVM Summary"/>
      <sheetName val="Source PIVOT"/>
      <sheetName val="lookup"/>
      <sheetName val="executive summ ok"/>
      <sheetName val="RESULTS OF OPERATIONS front)"/>
      <sheetName val="ECs PROFITABILITY ok"/>
      <sheetName val="ECs PROFITABILITY comparative"/>
      <sheetName val="ReSULTS OF OPER PER REG(FINAL)"/>
      <sheetName val="TOP LOSERS"/>
      <sheetName val="TOP GAINERS"/>
      <sheetName val="TOP GROSSER "/>
      <sheetName val="TOP NO. OF CONSUMERS"/>
      <sheetName val="main (2)"/>
      <sheetName val="PROFITABILITY RATIO"/>
      <sheetName val="NON POWER COST aftr RF NO CDA"/>
      <sheetName val="analysis"/>
      <sheetName val="NON POWER COST COMP aftr RF ALL"/>
      <sheetName val="NON POWER COST COMP aftr RF (2)"/>
      <sheetName val="NON POWER COST COMP net uc&amp;rf"/>
      <sheetName val="NON POWER COST gross uc&amp;rf"/>
      <sheetName val="porposed guarantee fund"/>
      <sheetName val="porposed guarantee fund (2)"/>
      <sheetName val="ECs Profitability w MCC (2)"/>
      <sheetName val="ECs Profitability w MCC"/>
    </sheetNames>
    <sheetDataSet>
      <sheetData sheetId="0"/>
      <sheetData sheetId="1"/>
      <sheetData sheetId="2"/>
      <sheetData sheetId="3"/>
      <sheetData sheetId="4"/>
      <sheetData sheetId="5">
        <row r="13">
          <cell r="B13">
            <v>5501716.7716600001</v>
          </cell>
        </row>
      </sheetData>
      <sheetData sheetId="6">
        <row r="13">
          <cell r="B13">
            <v>749967.79910000006</v>
          </cell>
        </row>
      </sheetData>
      <sheetData sheetId="7">
        <row r="13">
          <cell r="B13">
            <v>94910.624909999999</v>
          </cell>
        </row>
      </sheetData>
      <sheetData sheetId="8">
        <row r="13">
          <cell r="B13">
            <v>952814.13822000008</v>
          </cell>
        </row>
      </sheetData>
      <sheetData sheetId="9">
        <row r="13">
          <cell r="B13">
            <v>4176870.5838799998</v>
          </cell>
        </row>
      </sheetData>
      <sheetData sheetId="10">
        <row r="13">
          <cell r="B13">
            <v>385147.66690000001</v>
          </cell>
        </row>
      </sheetData>
      <sheetData sheetId="11">
        <row r="12">
          <cell r="B12">
            <v>4206998.6312999995</v>
          </cell>
          <cell r="G12">
            <v>2225479.8636299996</v>
          </cell>
          <cell r="L12">
            <v>848144.26078999997</v>
          </cell>
          <cell r="Q12">
            <v>3368402.4656500001</v>
          </cell>
          <cell r="V12">
            <v>1096765.1194499999</v>
          </cell>
          <cell r="AA12">
            <v>655351.82499999995</v>
          </cell>
          <cell r="AF12">
            <v>625703.53339</v>
          </cell>
          <cell r="AK12">
            <v>982556.86785999988</v>
          </cell>
          <cell r="AP12">
            <v>769262.88023000001</v>
          </cell>
          <cell r="AU12">
            <v>1600419.4899200001</v>
          </cell>
        </row>
        <row r="13">
          <cell r="B13">
            <v>84821.059869999997</v>
          </cell>
          <cell r="G13">
            <v>72511.749920000002</v>
          </cell>
          <cell r="L13">
            <v>34173.193979999996</v>
          </cell>
          <cell r="Q13">
            <v>63882.702839999998</v>
          </cell>
          <cell r="V13">
            <v>41019.541420000001</v>
          </cell>
          <cell r="AA13">
            <v>25546.504950000002</v>
          </cell>
          <cell r="AF13">
            <v>27817.11578</v>
          </cell>
          <cell r="AK13">
            <v>29792.275300000001</v>
          </cell>
          <cell r="AP13">
            <v>21764.303399999997</v>
          </cell>
          <cell r="AU13">
            <v>78809.938569999998</v>
          </cell>
        </row>
        <row r="14">
          <cell r="B14">
            <v>87808.753960000002</v>
          </cell>
          <cell r="G14">
            <v>41858.220540000002</v>
          </cell>
          <cell r="L14">
            <v>21461.52289</v>
          </cell>
          <cell r="Q14">
            <v>73405.986919999996</v>
          </cell>
          <cell r="V14">
            <v>24638.983679999998</v>
          </cell>
          <cell r="AA14">
            <v>15724.01802</v>
          </cell>
          <cell r="AF14">
            <v>12360.1227</v>
          </cell>
          <cell r="AK14">
            <v>26170.309020000001</v>
          </cell>
          <cell r="AP14">
            <v>13626.788859999999</v>
          </cell>
          <cell r="AU14">
            <v>36870.952449999997</v>
          </cell>
        </row>
        <row r="15">
          <cell r="B15">
            <v>301840.45315000002</v>
          </cell>
          <cell r="G15">
            <v>29096.444909999998</v>
          </cell>
          <cell r="L15">
            <v>21288.15164</v>
          </cell>
          <cell r="Q15">
            <v>34051.454879999998</v>
          </cell>
          <cell r="V15">
            <v>24633.794109999999</v>
          </cell>
          <cell r="AA15">
            <v>17122.943750000002</v>
          </cell>
          <cell r="AF15">
            <v>56702.664390000005</v>
          </cell>
          <cell r="AK15">
            <v>102439.63954999999</v>
          </cell>
          <cell r="AP15">
            <v>65931.889609999998</v>
          </cell>
          <cell r="AU15">
            <v>147031.46304</v>
          </cell>
        </row>
        <row r="16">
          <cell r="B16">
            <v>3488.7988799999994</v>
          </cell>
          <cell r="G16">
            <v>0</v>
          </cell>
          <cell r="L16">
            <v>0</v>
          </cell>
          <cell r="Q16">
            <v>3301.8014600000001</v>
          </cell>
          <cell r="V16">
            <v>0</v>
          </cell>
          <cell r="AA16">
            <v>930.28480999999988</v>
          </cell>
          <cell r="AF16">
            <v>0</v>
          </cell>
          <cell r="AK16">
            <v>288.22678999999999</v>
          </cell>
          <cell r="AP16">
            <v>1186.7299</v>
          </cell>
          <cell r="AU16">
            <v>0</v>
          </cell>
        </row>
        <row r="17">
          <cell r="B17">
            <v>0</v>
          </cell>
          <cell r="G17">
            <v>0</v>
          </cell>
          <cell r="L17">
            <v>0</v>
          </cell>
          <cell r="Q17">
            <v>-70814.651670000007</v>
          </cell>
          <cell r="V17">
            <v>8300.4628100000009</v>
          </cell>
          <cell r="AA17">
            <v>0</v>
          </cell>
          <cell r="AF17">
            <v>0</v>
          </cell>
          <cell r="AK17">
            <v>0</v>
          </cell>
          <cell r="AP17">
            <v>0</v>
          </cell>
          <cell r="AU17">
            <v>4052.7482500000001</v>
          </cell>
        </row>
        <row r="18">
          <cell r="B18">
            <v>3729039.5654399996</v>
          </cell>
          <cell r="G18">
            <v>2082013.4482599995</v>
          </cell>
          <cell r="L18">
            <v>771221.39227999991</v>
          </cell>
          <cell r="Q18">
            <v>3264575.1712199999</v>
          </cell>
          <cell r="V18">
            <v>998172.33742999996</v>
          </cell>
          <cell r="AA18">
            <v>596028.07347000006</v>
          </cell>
          <cell r="AF18">
            <v>528823.63052000001</v>
          </cell>
          <cell r="AK18">
            <v>823866.41719999991</v>
          </cell>
          <cell r="AP18">
            <v>666753.16846000007</v>
          </cell>
          <cell r="AU18">
            <v>1333654.3876100001</v>
          </cell>
          <cell r="AZ18">
            <v>0</v>
          </cell>
        </row>
        <row r="19">
          <cell r="B19">
            <v>39646.312950000007</v>
          </cell>
          <cell r="G19">
            <v>70459.861369999999</v>
          </cell>
          <cell r="L19">
            <v>51856.441940000004</v>
          </cell>
          <cell r="Q19">
            <v>107698.56002999999</v>
          </cell>
          <cell r="V19">
            <v>33425.466630000003</v>
          </cell>
          <cell r="AA19">
            <v>35413.966999999997</v>
          </cell>
          <cell r="AF19">
            <v>22006.656160000002</v>
          </cell>
          <cell r="AK19">
            <v>37404.57591</v>
          </cell>
          <cell r="AP19">
            <v>42279.719389999998</v>
          </cell>
          <cell r="AU19">
            <v>45170.734200000006</v>
          </cell>
        </row>
        <row r="20">
          <cell r="B20">
            <v>3768685.8783899997</v>
          </cell>
          <cell r="G20">
            <v>2152473.3096299996</v>
          </cell>
          <cell r="L20">
            <v>823077.83421999996</v>
          </cell>
          <cell r="Q20">
            <v>3372273.7312499997</v>
          </cell>
          <cell r="V20">
            <v>1031597.80406</v>
          </cell>
          <cell r="AA20">
            <v>631442.04047000001</v>
          </cell>
          <cell r="AF20">
            <v>550830.28668000002</v>
          </cell>
          <cell r="AK20">
            <v>861270.99310999992</v>
          </cell>
          <cell r="AP20">
            <v>709032.88785000006</v>
          </cell>
          <cell r="AU20">
            <v>1378825.1218100002</v>
          </cell>
          <cell r="AZ20">
            <v>0</v>
          </cell>
        </row>
        <row r="21">
          <cell r="B21">
            <v>3723196.5302400002</v>
          </cell>
          <cell r="G21">
            <v>1785586.0205999999</v>
          </cell>
          <cell r="L21">
            <v>614422.57601999992</v>
          </cell>
          <cell r="Q21">
            <v>3023131.7797299996</v>
          </cell>
          <cell r="V21">
            <v>834556.01347000001</v>
          </cell>
          <cell r="AA21">
            <v>466574.56761999999</v>
          </cell>
          <cell r="AF21">
            <v>405944.26136</v>
          </cell>
          <cell r="AK21">
            <v>725746.71928999992</v>
          </cell>
          <cell r="AP21">
            <v>534006.22941000003</v>
          </cell>
          <cell r="AU21">
            <v>1073515.6063299999</v>
          </cell>
        </row>
        <row r="22">
          <cell r="B22">
            <v>99</v>
          </cell>
          <cell r="G22">
            <v>83</v>
          </cell>
          <cell r="L22">
            <v>75</v>
          </cell>
          <cell r="Q22">
            <v>90</v>
          </cell>
          <cell r="V22">
            <v>81</v>
          </cell>
          <cell r="AA22">
            <v>74</v>
          </cell>
          <cell r="AF22">
            <v>74</v>
          </cell>
          <cell r="AK22">
            <v>84</v>
          </cell>
          <cell r="AP22">
            <v>75</v>
          </cell>
          <cell r="AU22">
            <v>78</v>
          </cell>
          <cell r="AZ22" t="e">
            <v>#DIV/0!</v>
          </cell>
        </row>
        <row r="23">
          <cell r="B23">
            <v>134297.69481000002</v>
          </cell>
          <cell r="G23">
            <v>236323.38749999998</v>
          </cell>
          <cell r="L23">
            <v>135755.75031</v>
          </cell>
          <cell r="Q23">
            <v>224943.34984000001</v>
          </cell>
          <cell r="V23">
            <v>91716.783490000002</v>
          </cell>
          <cell r="AA23">
            <v>100555.31464</v>
          </cell>
          <cell r="AF23">
            <v>124587.86583</v>
          </cell>
          <cell r="AK23">
            <v>92187.260119999992</v>
          </cell>
          <cell r="AP23">
            <v>81686.285530000008</v>
          </cell>
          <cell r="AU23">
            <v>162922.33533</v>
          </cell>
        </row>
        <row r="24">
          <cell r="B24">
            <v>4</v>
          </cell>
          <cell r="G24">
            <v>11</v>
          </cell>
          <cell r="L24">
            <v>16</v>
          </cell>
          <cell r="Q24">
            <v>7</v>
          </cell>
          <cell r="V24">
            <v>9</v>
          </cell>
          <cell r="AA24">
            <v>16</v>
          </cell>
          <cell r="AF24">
            <v>23</v>
          </cell>
          <cell r="AK24">
            <v>11</v>
          </cell>
          <cell r="AP24">
            <v>12</v>
          </cell>
          <cell r="AU24">
            <v>12</v>
          </cell>
          <cell r="AZ24" t="e">
            <v>#DIV/0!</v>
          </cell>
        </row>
        <row r="25">
          <cell r="B25">
            <v>-88808.346660000505</v>
          </cell>
          <cell r="G25">
            <v>130563.90152999965</v>
          </cell>
          <cell r="L25">
            <v>72899.507890000037</v>
          </cell>
          <cell r="Q25">
            <v>124198.60168000011</v>
          </cell>
          <cell r="V25">
            <v>105325.00709999999</v>
          </cell>
          <cell r="AA25">
            <v>64312.158210000023</v>
          </cell>
          <cell r="AF25">
            <v>20298.15949000002</v>
          </cell>
          <cell r="AK25">
            <v>43337.01370000001</v>
          </cell>
          <cell r="AP25">
            <v>93340.37291000002</v>
          </cell>
          <cell r="AU25">
            <v>142387.18015000029</v>
          </cell>
          <cell r="AZ25">
            <v>0</v>
          </cell>
        </row>
        <row r="26">
          <cell r="B26">
            <v>46862.27203</v>
          </cell>
          <cell r="G26">
            <v>57704.683709999998</v>
          </cell>
          <cell r="L26">
            <v>42541.944309999999</v>
          </cell>
          <cell r="Q26">
            <v>30107.002370000002</v>
          </cell>
          <cell r="V26">
            <v>18198.057710000001</v>
          </cell>
          <cell r="AA26">
            <v>34402.893810000001</v>
          </cell>
          <cell r="AF26">
            <v>10230.02817</v>
          </cell>
          <cell r="AK26">
            <v>22399.108709999997</v>
          </cell>
          <cell r="AP26">
            <v>26972.898120000002</v>
          </cell>
          <cell r="AU26">
            <v>31180.044520000003</v>
          </cell>
        </row>
        <row r="27">
          <cell r="B27">
            <v>0</v>
          </cell>
          <cell r="G27">
            <v>9596.5382500000014</v>
          </cell>
          <cell r="L27">
            <v>13313.010029999999</v>
          </cell>
          <cell r="Q27">
            <v>0</v>
          </cell>
          <cell r="V27">
            <v>34247.421719999998</v>
          </cell>
          <cell r="AA27">
            <v>2836.8286199999998</v>
          </cell>
          <cell r="AF27">
            <v>1044.47147</v>
          </cell>
          <cell r="AK27">
            <v>23332.057739999997</v>
          </cell>
          <cell r="AP27">
            <v>20618.80243</v>
          </cell>
          <cell r="AU27">
            <v>13517.210729999999</v>
          </cell>
        </row>
        <row r="28">
          <cell r="B28">
            <v>-135670.6186900005</v>
          </cell>
          <cell r="G28">
            <v>63262.679569999658</v>
          </cell>
          <cell r="L28">
            <v>17044.553550000041</v>
          </cell>
          <cell r="Q28">
            <v>94091.599310000107</v>
          </cell>
          <cell r="V28">
            <v>52879.527669999996</v>
          </cell>
          <cell r="AA28">
            <v>27072.435780000022</v>
          </cell>
          <cell r="AF28">
            <v>9023.65985000002</v>
          </cell>
          <cell r="AK28">
            <v>-2394.1527499999829</v>
          </cell>
          <cell r="AP28">
            <v>45748.672360000026</v>
          </cell>
          <cell r="AU28">
            <v>97689.924900000304</v>
          </cell>
          <cell r="AZ28">
            <v>0</v>
          </cell>
        </row>
        <row r="29">
          <cell r="B29">
            <v>-4</v>
          </cell>
          <cell r="G29">
            <v>3</v>
          </cell>
          <cell r="L29">
            <v>2</v>
          </cell>
          <cell r="Q29">
            <v>3</v>
          </cell>
          <cell r="V29">
            <v>5</v>
          </cell>
          <cell r="AA29">
            <v>4</v>
          </cell>
          <cell r="AF29">
            <v>2</v>
          </cell>
          <cell r="AK29">
            <v>0</v>
          </cell>
          <cell r="AP29">
            <v>6</v>
          </cell>
          <cell r="AU29">
            <v>7</v>
          </cell>
          <cell r="AZ29" t="e">
            <v>#DIV/0!</v>
          </cell>
        </row>
        <row r="30">
          <cell r="B30">
            <v>0</v>
          </cell>
          <cell r="G30">
            <v>757.94044000000008</v>
          </cell>
          <cell r="L30">
            <v>0</v>
          </cell>
          <cell r="Q30">
            <v>551.59001999999998</v>
          </cell>
          <cell r="V30">
            <v>16070.81</v>
          </cell>
          <cell r="AA30">
            <v>27.531739999999999</v>
          </cell>
          <cell r="AF30">
            <v>1395.6534399999998</v>
          </cell>
          <cell r="AK30">
            <v>1948.7539100000001</v>
          </cell>
          <cell r="AP30">
            <v>0</v>
          </cell>
          <cell r="AU30">
            <v>0</v>
          </cell>
          <cell r="AZ30">
            <v>0</v>
          </cell>
        </row>
        <row r="31">
          <cell r="B31">
            <v>-135670.6186900005</v>
          </cell>
          <cell r="G31">
            <v>62504.73912999966</v>
          </cell>
          <cell r="L31">
            <v>17044.553550000041</v>
          </cell>
          <cell r="Q31">
            <v>93540.009290000104</v>
          </cell>
          <cell r="V31">
            <v>36808.717669999998</v>
          </cell>
          <cell r="AA31">
            <v>27044.904040000023</v>
          </cell>
          <cell r="AF31">
            <v>7628.00641000002</v>
          </cell>
          <cell r="AK31">
            <v>-4342.9066599999833</v>
          </cell>
          <cell r="AP31">
            <v>45748.672360000026</v>
          </cell>
          <cell r="AU31">
            <v>97689.924900000304</v>
          </cell>
          <cell r="AZ31">
            <v>0</v>
          </cell>
        </row>
        <row r="32">
          <cell r="B32">
            <v>-4</v>
          </cell>
          <cell r="G32">
            <v>3</v>
          </cell>
          <cell r="L32">
            <v>2</v>
          </cell>
          <cell r="Q32">
            <v>3</v>
          </cell>
          <cell r="V32">
            <v>4</v>
          </cell>
          <cell r="AA32">
            <v>4</v>
          </cell>
          <cell r="AF32">
            <v>1</v>
          </cell>
          <cell r="AK32">
            <v>-1</v>
          </cell>
          <cell r="AP32">
            <v>6</v>
          </cell>
          <cell r="AU32">
            <v>7</v>
          </cell>
          <cell r="AZ32" t="e">
            <v>#DIV/0!</v>
          </cell>
        </row>
        <row r="35">
          <cell r="B35">
            <v>195385.61208000002</v>
          </cell>
          <cell r="G35">
            <v>179755.24</v>
          </cell>
          <cell r="L35">
            <v>32851.036919999999</v>
          </cell>
          <cell r="Q35">
            <v>40455.699260000001</v>
          </cell>
          <cell r="V35">
            <v>77640.301299999992</v>
          </cell>
          <cell r="AA35">
            <v>216024.21382</v>
          </cell>
          <cell r="AF35">
            <v>94732.139299999995</v>
          </cell>
          <cell r="AK35">
            <v>62648.20521</v>
          </cell>
          <cell r="AP35">
            <v>64020.169959999999</v>
          </cell>
          <cell r="AU35">
            <v>106651.2135</v>
          </cell>
        </row>
        <row r="36">
          <cell r="B36">
            <v>0</v>
          </cell>
          <cell r="G36">
            <v>0</v>
          </cell>
          <cell r="L36">
            <v>0</v>
          </cell>
          <cell r="Q36">
            <v>0</v>
          </cell>
          <cell r="V36">
            <v>732.54039999999998</v>
          </cell>
          <cell r="AA36">
            <v>7947.2175900000002</v>
          </cell>
          <cell r="AF36">
            <v>904.27042000000006</v>
          </cell>
          <cell r="AK36">
            <v>0</v>
          </cell>
          <cell r="AP36">
            <v>0</v>
          </cell>
          <cell r="AU36">
            <v>0</v>
          </cell>
          <cell r="AZ36">
            <v>0</v>
          </cell>
        </row>
        <row r="37">
          <cell r="B37">
            <v>0</v>
          </cell>
          <cell r="G37">
            <v>8260.91</v>
          </cell>
          <cell r="L37">
            <v>537.4556</v>
          </cell>
          <cell r="Q37">
            <v>-21302.703679999999</v>
          </cell>
          <cell r="V37">
            <v>946.08286999999996</v>
          </cell>
          <cell r="AA37">
            <v>6367.2327599999999</v>
          </cell>
          <cell r="AF37">
            <v>1968.14877</v>
          </cell>
          <cell r="AK37">
            <v>19572.753069999999</v>
          </cell>
          <cell r="AP37">
            <v>245.81085999999999</v>
          </cell>
          <cell r="AU37">
            <v>5808.6110099999996</v>
          </cell>
          <cell r="AZ37">
            <v>0</v>
          </cell>
        </row>
        <row r="39">
          <cell r="B39">
            <v>986815.61</v>
          </cell>
          <cell r="G39">
            <v>284513.95</v>
          </cell>
          <cell r="L39">
            <v>88984.36</v>
          </cell>
          <cell r="Q39">
            <v>249279.32</v>
          </cell>
          <cell r="V39">
            <v>213128.64</v>
          </cell>
          <cell r="AA39">
            <v>84666.01</v>
          </cell>
          <cell r="AF39">
            <v>62464.72</v>
          </cell>
          <cell r="AK39">
            <v>186955.34</v>
          </cell>
          <cell r="AP39">
            <v>120142.24</v>
          </cell>
          <cell r="AU39">
            <v>169885.13</v>
          </cell>
        </row>
        <row r="40">
          <cell r="B40">
            <v>2.111087088054409</v>
          </cell>
          <cell r="G40">
            <v>1.1505947961368392</v>
          </cell>
          <cell r="L40">
            <v>0.94424884659838815</v>
          </cell>
          <cell r="Q40">
            <v>0.66604685837832911</v>
          </cell>
          <cell r="V40">
            <v>1.748923015496616</v>
          </cell>
          <cell r="AA40">
            <v>1.1627252125222967</v>
          </cell>
          <cell r="AF40">
            <v>0.89848059024719074</v>
          </cell>
          <cell r="AK40">
            <v>1.7124688809765114</v>
          </cell>
          <cell r="AP40">
            <v>1.405605531982397</v>
          </cell>
          <cell r="AU40">
            <v>0.95535338055426222</v>
          </cell>
          <cell r="AZ40" t="e">
            <v>#DIV/0!</v>
          </cell>
        </row>
        <row r="42">
          <cell r="B42">
            <v>4323555.92</v>
          </cell>
          <cell r="G42">
            <v>177641.71</v>
          </cell>
          <cell r="L42">
            <v>64315.54</v>
          </cell>
          <cell r="Q42">
            <v>195563.02</v>
          </cell>
          <cell r="V42">
            <v>139392.17000000001</v>
          </cell>
          <cell r="AA42">
            <v>54168.87</v>
          </cell>
          <cell r="AF42">
            <v>54776.7</v>
          </cell>
          <cell r="AK42">
            <v>307384.07</v>
          </cell>
          <cell r="AP42">
            <v>54557.65</v>
          </cell>
          <cell r="AU42">
            <v>115280.26</v>
          </cell>
        </row>
        <row r="43">
          <cell r="B43">
            <v>10.45123537367814</v>
          </cell>
          <cell r="G43">
            <v>0.89537853206465678</v>
          </cell>
          <cell r="L43">
            <v>0.94208755112728515</v>
          </cell>
          <cell r="Q43">
            <v>0.58219995297631189</v>
          </cell>
          <cell r="V43">
            <v>1.5032298728323727</v>
          </cell>
          <cell r="AA43">
            <v>1.0448915646792365</v>
          </cell>
          <cell r="AF43">
            <v>1.214428548265166</v>
          </cell>
          <cell r="AK43">
            <v>3.8118761772790819</v>
          </cell>
          <cell r="AP43">
            <v>0.91950022856944036</v>
          </cell>
          <cell r="AU43">
            <v>0.96647159471388666</v>
          </cell>
          <cell r="AZ43" t="e">
            <v>#DIV/0!</v>
          </cell>
        </row>
        <row r="44">
          <cell r="B44">
            <v>418871.79869333334</v>
          </cell>
          <cell r="G44">
            <v>199142.89336444446</v>
          </cell>
          <cell r="L44">
            <v>75120.920684444427</v>
          </cell>
          <cell r="Q44">
            <v>342766.1372933333</v>
          </cell>
          <cell r="V44">
            <v>77213.927313333334</v>
          </cell>
          <cell r="AA44">
            <v>60862.177845555561</v>
          </cell>
          <cell r="AF44">
            <v>17545.980038888887</v>
          </cell>
          <cell r="AK44">
            <v>78680.475008888898</v>
          </cell>
          <cell r="AP44">
            <v>62014.384955555564</v>
          </cell>
          <cell r="AU44">
            <v>92476.337885555549</v>
          </cell>
        </row>
        <row r="45">
          <cell r="B45">
            <v>6735.8481300000003</v>
          </cell>
          <cell r="G45">
            <v>1955.2336499999999</v>
          </cell>
          <cell r="L45">
            <v>7.4892200000000004</v>
          </cell>
          <cell r="Q45">
            <v>787.52137000000005</v>
          </cell>
          <cell r="V45">
            <v>899.18143000000009</v>
          </cell>
          <cell r="AA45">
            <v>113.52500000000001</v>
          </cell>
          <cell r="AF45">
            <v>1733.9650900000001</v>
          </cell>
          <cell r="AK45">
            <v>395.58821999999998</v>
          </cell>
          <cell r="AP45">
            <v>2248.3847799999999</v>
          </cell>
          <cell r="AU45">
            <v>853.03588999999999</v>
          </cell>
        </row>
        <row r="46">
          <cell r="B46">
            <v>77369.350290000002</v>
          </cell>
          <cell r="G46">
            <v>35786.59792</v>
          </cell>
          <cell r="L46">
            <v>18582.010610000001</v>
          </cell>
          <cell r="Q46">
            <v>145286.17006</v>
          </cell>
          <cell r="V46">
            <v>27130.281849999999</v>
          </cell>
          <cell r="AA46">
            <v>14607.771550000001</v>
          </cell>
          <cell r="AF46">
            <v>1725418.8146969837</v>
          </cell>
          <cell r="AK46">
            <v>22363.575839999998</v>
          </cell>
          <cell r="AP46">
            <v>12396.69397</v>
          </cell>
          <cell r="AU46">
            <v>38490.830450000009</v>
          </cell>
        </row>
        <row r="50">
          <cell r="B50">
            <v>369852.95496999996</v>
          </cell>
          <cell r="G50">
            <v>307329.95568999997</v>
          </cell>
          <cell r="L50">
            <v>254189.06714</v>
          </cell>
          <cell r="Q50">
            <v>401386.22943000001</v>
          </cell>
          <cell r="V50">
            <v>227724.01768000002</v>
          </cell>
          <cell r="AA50">
            <v>138789.58143000002</v>
          </cell>
          <cell r="AF50">
            <v>202180.72639</v>
          </cell>
          <cell r="AK50">
            <v>117102.68123999999</v>
          </cell>
          <cell r="AP50">
            <v>256142.1684</v>
          </cell>
          <cell r="AU50">
            <v>109329.01478</v>
          </cell>
          <cell r="AZ50">
            <v>23608.983319999999</v>
          </cell>
        </row>
        <row r="51">
          <cell r="B51">
            <v>60428.796579999995</v>
          </cell>
          <cell r="G51">
            <v>326827.09097000002</v>
          </cell>
          <cell r="L51">
            <v>254957.8743</v>
          </cell>
          <cell r="Q51">
            <v>401461.10022000002</v>
          </cell>
          <cell r="V51">
            <v>229378.54329000003</v>
          </cell>
          <cell r="AA51">
            <v>142905.78946</v>
          </cell>
          <cell r="AF51">
            <v>204078.31627000001</v>
          </cell>
          <cell r="AK51">
            <v>121771.45423999999</v>
          </cell>
          <cell r="AP51">
            <v>257950.19938000001</v>
          </cell>
          <cell r="AU51">
            <v>114732.76848</v>
          </cell>
          <cell r="AZ51">
            <v>26178.560659999999</v>
          </cell>
        </row>
        <row r="52">
          <cell r="B52">
            <v>69.271470215817288</v>
          </cell>
          <cell r="G52">
            <v>-7.4944303511368391</v>
          </cell>
          <cell r="L52">
            <v>-8.0883571140530491E-2</v>
          </cell>
          <cell r="Q52">
            <v>0</v>
          </cell>
          <cell r="V52">
            <v>-0.1465074782697009</v>
          </cell>
          <cell r="AA52">
            <v>-2.0847386358111124</v>
          </cell>
          <cell r="AF52">
            <v>-1.2907738562482836</v>
          </cell>
          <cell r="AK52">
            <v>-1.4660984748568691</v>
          </cell>
          <cell r="AP52">
            <v>-0.25195631810055091</v>
          </cell>
          <cell r="AU52">
            <v>-2.7813497469957844</v>
          </cell>
          <cell r="AZ52">
            <v>-2.416706174242139</v>
          </cell>
        </row>
        <row r="53">
          <cell r="B53">
            <v>309424.15839</v>
          </cell>
          <cell r="G53">
            <v>-19497.135280000046</v>
          </cell>
          <cell r="L53">
            <v>-768.80715999999666</v>
          </cell>
          <cell r="Q53">
            <v>-74.870790000015404</v>
          </cell>
          <cell r="V53">
            <v>-1654.5256100000115</v>
          </cell>
          <cell r="AA53">
            <v>-4116.2080299999798</v>
          </cell>
          <cell r="AF53">
            <v>-1897.5898800000141</v>
          </cell>
          <cell r="AK53">
            <v>-4668.773000000001</v>
          </cell>
          <cell r="AP53">
            <v>-1808.0309800000105</v>
          </cell>
          <cell r="AU53">
            <v>-5403.7537000000011</v>
          </cell>
          <cell r="AZ53">
            <v>-2569.5773399999998</v>
          </cell>
        </row>
        <row r="54">
          <cell r="B54">
            <v>309424.15839</v>
          </cell>
          <cell r="G54">
            <v>25649.016170000003</v>
          </cell>
          <cell r="L54">
            <v>245201.22615999999</v>
          </cell>
          <cell r="Q54">
            <v>-74.870059999999995</v>
          </cell>
          <cell r="V54">
            <v>272575.76416000002</v>
          </cell>
          <cell r="AA54">
            <v>49166.127380000005</v>
          </cell>
          <cell r="AF54">
            <v>32663.70449</v>
          </cell>
          <cell r="AK54">
            <v>59565.42164</v>
          </cell>
          <cell r="AP54">
            <v>181382.9884</v>
          </cell>
          <cell r="AU54">
            <v>21314.007300000001</v>
          </cell>
          <cell r="AZ54">
            <v>27474.842639999999</v>
          </cell>
        </row>
        <row r="58">
          <cell r="AU58">
            <v>133101.071</v>
          </cell>
          <cell r="AZ58">
            <v>0</v>
          </cell>
        </row>
        <row r="59">
          <cell r="AU59">
            <v>118126.98592000001</v>
          </cell>
          <cell r="AZ59">
            <v>0</v>
          </cell>
        </row>
        <row r="60">
          <cell r="AU60">
            <v>295.29273000000001</v>
          </cell>
          <cell r="AZ60">
            <v>0</v>
          </cell>
        </row>
        <row r="61">
          <cell r="AU61">
            <v>11.028305211758958</v>
          </cell>
          <cell r="AZ61" t="e">
            <v>#DIV/0!</v>
          </cell>
        </row>
        <row r="62">
          <cell r="AU62">
            <v>13.514513554076085</v>
          </cell>
          <cell r="AZ62" t="e">
            <v>#DIV/0!</v>
          </cell>
        </row>
        <row r="63">
          <cell r="AU63">
            <v>8.0654167413123208</v>
          </cell>
          <cell r="AZ63" t="e">
            <v>#DIV/0!</v>
          </cell>
        </row>
        <row r="64">
          <cell r="B64">
            <v>0</v>
          </cell>
          <cell r="G64">
            <v>0</v>
          </cell>
          <cell r="L64">
            <v>0</v>
          </cell>
          <cell r="Q64">
            <v>0</v>
          </cell>
          <cell r="V64">
            <v>0</v>
          </cell>
          <cell r="AA64">
            <v>0</v>
          </cell>
          <cell r="AF64">
            <v>0</v>
          </cell>
          <cell r="AK64">
            <v>0</v>
          </cell>
          <cell r="AP64">
            <v>0</v>
          </cell>
          <cell r="AU64">
            <v>0</v>
          </cell>
          <cell r="AZ64">
            <v>0</v>
          </cell>
        </row>
        <row r="65">
          <cell r="B65">
            <v>79.016623209392833</v>
          </cell>
          <cell r="G65">
            <v>97.647258765300876</v>
          </cell>
          <cell r="L65" t="str">
            <v>100</v>
          </cell>
          <cell r="Q65">
            <v>99.78877291062318</v>
          </cell>
          <cell r="V65">
            <v>94.928399186200025</v>
          </cell>
          <cell r="AA65">
            <v>98.889631891407518</v>
          </cell>
          <cell r="AF65" t="str">
            <v>100</v>
          </cell>
          <cell r="AK65">
            <v>94.881401216915378</v>
          </cell>
          <cell r="AP65">
            <v>96.076618006201713</v>
          </cell>
          <cell r="AU65">
            <v>99.719242145741134</v>
          </cell>
        </row>
        <row r="66">
          <cell r="AZ66">
            <v>0</v>
          </cell>
        </row>
        <row r="67">
          <cell r="AZ67">
            <v>0</v>
          </cell>
        </row>
        <row r="68">
          <cell r="AZ68" t="e">
            <v>#DIV/0!</v>
          </cell>
        </row>
        <row r="69">
          <cell r="AZ69" t="e">
            <v>#DIV/0!</v>
          </cell>
        </row>
        <row r="70">
          <cell r="AZ70">
            <v>0</v>
          </cell>
        </row>
      </sheetData>
      <sheetData sheetId="12"/>
      <sheetData sheetId="13"/>
      <sheetData sheetId="14">
        <row r="14">
          <cell r="B14">
            <v>3452720.0906500001</v>
          </cell>
        </row>
      </sheetData>
      <sheetData sheetId="15">
        <row r="14">
          <cell r="B14">
            <v>445252.02546999999</v>
          </cell>
        </row>
      </sheetData>
      <sheetData sheetId="16">
        <row r="10">
          <cell r="B10">
            <v>483250.93328</v>
          </cell>
        </row>
      </sheetData>
      <sheetData sheetId="17">
        <row r="14">
          <cell r="B14">
            <v>5451004.4717699997</v>
          </cell>
        </row>
      </sheetData>
      <sheetData sheetId="18">
        <row r="15">
          <cell r="B15">
            <v>411040.25579999998</v>
          </cell>
        </row>
      </sheetData>
      <sheetData sheetId="19">
        <row r="13">
          <cell r="B13">
            <v>2244727.8267899998</v>
          </cell>
        </row>
      </sheetData>
      <sheetData sheetId="20">
        <row r="14">
          <cell r="B14">
            <v>3806909.50538</v>
          </cell>
        </row>
      </sheetData>
      <sheetData sheetId="21"/>
      <sheetData sheetId="22">
        <row r="13">
          <cell r="B13">
            <v>5614880.4094700003</v>
          </cell>
        </row>
      </sheetData>
      <sheetData sheetId="23">
        <row r="13">
          <cell r="B13">
            <v>2484840.4464599998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Sheet1"/>
    </sheetNames>
    <sheetDataSet>
      <sheetData sheetId="0">
        <row r="5">
          <cell r="U5">
            <v>1909620.3748000001</v>
          </cell>
        </row>
        <row r="6">
          <cell r="U6">
            <v>84303.803790000005</v>
          </cell>
        </row>
        <row r="7">
          <cell r="U7">
            <v>62148.390220000001</v>
          </cell>
        </row>
        <row r="10">
          <cell r="U10">
            <v>35900.752099999998</v>
          </cell>
        </row>
        <row r="11">
          <cell r="U11">
            <v>0</v>
          </cell>
        </row>
        <row r="12">
          <cell r="U12">
            <v>0</v>
          </cell>
        </row>
        <row r="14">
          <cell r="U14">
            <v>56941.068729999999</v>
          </cell>
        </row>
        <row r="16">
          <cell r="U16">
            <v>1493826.9152099998</v>
          </cell>
        </row>
        <row r="18">
          <cell r="U18">
            <v>233884.56201999998</v>
          </cell>
        </row>
        <row r="21">
          <cell r="U21">
            <v>56653.963429999996</v>
          </cell>
        </row>
        <row r="22">
          <cell r="U22">
            <v>7433.2705599999999</v>
          </cell>
        </row>
        <row r="25">
          <cell r="U25">
            <v>595.46055999999999</v>
          </cell>
        </row>
        <row r="31">
          <cell r="U31">
            <v>78813.89</v>
          </cell>
        </row>
        <row r="32">
          <cell r="U32">
            <v>0</v>
          </cell>
        </row>
        <row r="33">
          <cell r="U33">
            <v>11534.41</v>
          </cell>
        </row>
        <row r="35">
          <cell r="U35">
            <v>294764.44</v>
          </cell>
        </row>
        <row r="38">
          <cell r="U38">
            <v>172072.81</v>
          </cell>
        </row>
        <row r="40">
          <cell r="U40">
            <v>161905.60101777775</v>
          </cell>
        </row>
        <row r="41">
          <cell r="U41">
            <v>1453.72586</v>
          </cell>
        </row>
        <row r="42">
          <cell r="U42">
            <v>57120.371850000003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CASURECO 1"/>
    </sheetNames>
    <sheetDataSet>
      <sheetData sheetId="0">
        <row r="5">
          <cell r="U5">
            <v>924293.68654000002</v>
          </cell>
        </row>
        <row r="6">
          <cell r="U6">
            <v>37728.011909999994</v>
          </cell>
        </row>
        <row r="7">
          <cell r="U7">
            <v>29431.445039999999</v>
          </cell>
        </row>
        <row r="10">
          <cell r="U10">
            <v>70607.381599999993</v>
          </cell>
        </row>
        <row r="11">
          <cell r="U11">
            <v>0</v>
          </cell>
        </row>
        <row r="12">
          <cell r="U12">
            <v>0</v>
          </cell>
        </row>
        <row r="14">
          <cell r="U14">
            <v>53794.303409999993</v>
          </cell>
        </row>
        <row r="16">
          <cell r="U16">
            <v>671044.08232999989</v>
          </cell>
        </row>
        <row r="18">
          <cell r="U18">
            <v>145074.17483</v>
          </cell>
        </row>
        <row r="21">
          <cell r="U21">
            <v>43106.18144</v>
          </cell>
        </row>
        <row r="22">
          <cell r="U22">
            <v>11931.383839999999</v>
          </cell>
        </row>
        <row r="25">
          <cell r="U25">
            <v>0</v>
          </cell>
        </row>
        <row r="31">
          <cell r="U31">
            <v>34688.43</v>
          </cell>
        </row>
        <row r="32">
          <cell r="U32">
            <v>0</v>
          </cell>
        </row>
        <row r="33">
          <cell r="U33">
            <v>59.53</v>
          </cell>
        </row>
        <row r="35">
          <cell r="U35">
            <v>134965.93</v>
          </cell>
        </row>
        <row r="38">
          <cell r="U38">
            <v>64833.120000000003</v>
          </cell>
        </row>
        <row r="40">
          <cell r="U40">
            <v>73205.994024444444</v>
          </cell>
        </row>
        <row r="41">
          <cell r="U41">
            <v>3.8323499999999999</v>
          </cell>
        </row>
        <row r="42">
          <cell r="U42">
            <v>26824.220569999998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Sheet1"/>
    </sheetNames>
    <sheetDataSet>
      <sheetData sheetId="0">
        <row r="5">
          <cell r="U5">
            <v>3115564.3440899998</v>
          </cell>
        </row>
        <row r="6">
          <cell r="U6">
            <v>74568.457389999996</v>
          </cell>
        </row>
        <row r="7">
          <cell r="U7">
            <v>111313.68171</v>
          </cell>
        </row>
        <row r="10">
          <cell r="U10">
            <v>38129.963560000004</v>
          </cell>
        </row>
        <row r="11">
          <cell r="U11">
            <v>3242.5891700000002</v>
          </cell>
        </row>
        <row r="12">
          <cell r="U12">
            <v>0</v>
          </cell>
        </row>
        <row r="14">
          <cell r="U14">
            <v>91134.929799999998</v>
          </cell>
        </row>
        <row r="16">
          <cell r="U16">
            <v>2687311.73257</v>
          </cell>
        </row>
        <row r="18">
          <cell r="U18">
            <v>220711.44035000005</v>
          </cell>
        </row>
        <row r="21">
          <cell r="U21">
            <v>42621.946410000004</v>
          </cell>
        </row>
        <row r="22">
          <cell r="U22">
            <v>1503.66678</v>
          </cell>
        </row>
        <row r="25">
          <cell r="U25">
            <v>76.219650000000001</v>
          </cell>
        </row>
        <row r="31">
          <cell r="U31">
            <v>119391.49</v>
          </cell>
        </row>
        <row r="32">
          <cell r="U32">
            <v>0</v>
          </cell>
        </row>
        <row r="33">
          <cell r="U33">
            <v>24513.439999999999</v>
          </cell>
        </row>
        <row r="35">
          <cell r="U35">
            <v>604857.86</v>
          </cell>
        </row>
        <row r="38">
          <cell r="U38">
            <v>282858.28999999998</v>
          </cell>
        </row>
        <row r="40">
          <cell r="U40">
            <v>246569.9722622222</v>
          </cell>
        </row>
        <row r="41">
          <cell r="U41">
            <v>1160.5325800000001</v>
          </cell>
        </row>
        <row r="42">
          <cell r="U42">
            <v>319083.42005000002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Sheet1"/>
    </sheetNames>
    <sheetDataSet>
      <sheetData sheetId="0">
        <row r="5">
          <cell r="U5">
            <v>1473668.9375300002</v>
          </cell>
        </row>
        <row r="6">
          <cell r="U6">
            <v>44495.55272</v>
          </cell>
        </row>
        <row r="7">
          <cell r="U7">
            <v>37186.582160000005</v>
          </cell>
        </row>
        <row r="10">
          <cell r="U10">
            <v>104426.6066</v>
          </cell>
        </row>
        <row r="11">
          <cell r="U11">
            <v>564.70183999999995</v>
          </cell>
        </row>
        <row r="12">
          <cell r="U12">
            <v>17156.72</v>
          </cell>
        </row>
        <row r="14">
          <cell r="U14">
            <v>29933.943860000003</v>
          </cell>
        </row>
        <row r="16">
          <cell r="U16">
            <v>1002155.68395</v>
          </cell>
        </row>
        <row r="18">
          <cell r="U18">
            <v>111366.72367000001</v>
          </cell>
        </row>
        <row r="21">
          <cell r="U21">
            <v>22148.97322</v>
          </cell>
        </row>
        <row r="22">
          <cell r="U22">
            <v>41106.233829999997</v>
          </cell>
        </row>
        <row r="25">
          <cell r="U25">
            <v>0</v>
          </cell>
        </row>
        <row r="31">
          <cell r="U31">
            <v>92628.64</v>
          </cell>
        </row>
        <row r="32">
          <cell r="U32">
            <v>737.54</v>
          </cell>
        </row>
        <row r="33">
          <cell r="U33">
            <v>1191</v>
          </cell>
        </row>
        <row r="35">
          <cell r="U35">
            <v>333618.88</v>
          </cell>
        </row>
        <row r="38">
          <cell r="U38">
            <v>187232.07</v>
          </cell>
        </row>
        <row r="40">
          <cell r="U40">
            <v>97750.580422222207</v>
          </cell>
        </row>
        <row r="41">
          <cell r="U41">
            <v>834.86433999999997</v>
          </cell>
        </row>
        <row r="42">
          <cell r="U42">
            <v>35786.423869999999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Sheet1"/>
    </sheetNames>
    <sheetDataSet>
      <sheetData sheetId="0">
        <row r="5">
          <cell r="U5">
            <v>743232.59201000002</v>
          </cell>
        </row>
        <row r="6">
          <cell r="U6">
            <v>29095.823969999998</v>
          </cell>
        </row>
        <row r="7">
          <cell r="U7">
            <v>23278.477910000001</v>
          </cell>
        </row>
        <row r="10">
          <cell r="U10">
            <v>19248.926829999997</v>
          </cell>
        </row>
        <row r="11">
          <cell r="U11">
            <v>656.85550999999998</v>
          </cell>
        </row>
        <row r="12">
          <cell r="U12">
            <v>0</v>
          </cell>
        </row>
        <row r="14">
          <cell r="U14">
            <v>33382.674560000007</v>
          </cell>
        </row>
        <row r="16">
          <cell r="U16">
            <v>538620.90506000002</v>
          </cell>
        </row>
        <row r="18">
          <cell r="U18">
            <v>115967.32197999999</v>
          </cell>
        </row>
        <row r="21">
          <cell r="U21">
            <v>35695.502229999998</v>
          </cell>
        </row>
        <row r="22">
          <cell r="U22">
            <v>2876.2080799999999</v>
          </cell>
        </row>
        <row r="25">
          <cell r="U25">
            <v>1092.6004400000002</v>
          </cell>
        </row>
        <row r="31">
          <cell r="U31">
            <v>216611.53</v>
          </cell>
        </row>
        <row r="32">
          <cell r="U32">
            <v>13982.17</v>
          </cell>
        </row>
        <row r="33">
          <cell r="U33">
            <v>3141.01</v>
          </cell>
        </row>
        <row r="35">
          <cell r="U35">
            <v>99811.53</v>
          </cell>
        </row>
        <row r="38">
          <cell r="U38">
            <v>55440.97</v>
          </cell>
        </row>
        <row r="40">
          <cell r="U40">
            <v>61533.254842222232</v>
          </cell>
        </row>
        <row r="41">
          <cell r="U41">
            <v>74.787179999999992</v>
          </cell>
        </row>
        <row r="42">
          <cell r="U42">
            <v>20891.747780000002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Sheet1"/>
    </sheetNames>
    <sheetDataSet>
      <sheetData sheetId="0">
        <row r="5">
          <cell r="U5">
            <v>731067.89254000003</v>
          </cell>
        </row>
        <row r="6">
          <cell r="U6">
            <v>32393.154399999999</v>
          </cell>
        </row>
        <row r="7">
          <cell r="U7">
            <v>16399.87803</v>
          </cell>
        </row>
        <row r="10">
          <cell r="U10">
            <v>68568.108990000008</v>
          </cell>
        </row>
        <row r="11">
          <cell r="U11">
            <v>0</v>
          </cell>
        </row>
        <row r="12">
          <cell r="U12">
            <v>0</v>
          </cell>
        </row>
        <row r="14">
          <cell r="U14">
            <v>19296.145059999999</v>
          </cell>
        </row>
        <row r="16">
          <cell r="U16">
            <v>490279.42050000001</v>
          </cell>
        </row>
        <row r="18">
          <cell r="U18">
            <v>136100.17587000001</v>
          </cell>
        </row>
        <row r="21">
          <cell r="U21">
            <v>12418.56954</v>
          </cell>
        </row>
        <row r="22">
          <cell r="U22">
            <v>1828.4555</v>
          </cell>
        </row>
        <row r="25">
          <cell r="U25">
            <v>390.63559999999995</v>
          </cell>
        </row>
        <row r="31">
          <cell r="U31">
            <v>98079.07</v>
          </cell>
        </row>
        <row r="32">
          <cell r="U32">
            <v>904.27</v>
          </cell>
        </row>
        <row r="33">
          <cell r="U33">
            <v>1968.25</v>
          </cell>
        </row>
        <row r="35">
          <cell r="U35">
            <v>64523.89</v>
          </cell>
        </row>
        <row r="38">
          <cell r="U38">
            <v>59835.1</v>
          </cell>
        </row>
        <row r="40">
          <cell r="U40">
            <v>52633.185644444457</v>
          </cell>
        </row>
        <row r="41">
          <cell r="U41">
            <v>1596.38995</v>
          </cell>
        </row>
        <row r="42">
          <cell r="U42">
            <v>16756.17164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N230"/>
  <sheetViews>
    <sheetView tabSelected="1" zoomScale="70" zoomScaleNormal="70" workbookViewId="0">
      <pane xSplit="1" ySplit="8" topLeftCell="BC64" activePane="bottomRight" state="frozen"/>
      <selection activeCell="A9" sqref="A9:XFD9"/>
      <selection pane="topRight" activeCell="A9" sqref="A9:XFD9"/>
      <selection pane="bottomLeft" activeCell="A9" sqref="A9:XFD9"/>
      <selection pane="bottomRight" activeCell="BG70" sqref="BG70"/>
    </sheetView>
  </sheetViews>
  <sheetFormatPr defaultColWidth="9.140625" defaultRowHeight="15" outlineLevelCol="1" x14ac:dyDescent="0.2"/>
  <cols>
    <col min="1" max="1" width="42.5703125" style="2" customWidth="1"/>
    <col min="2" max="3" width="17.140625" style="2" customWidth="1"/>
    <col min="4" max="4" width="18" style="2" bestFit="1" customWidth="1"/>
    <col min="5" max="5" width="11.42578125" style="2" bestFit="1" customWidth="1"/>
    <col min="6" max="6" width="2" style="2" customWidth="1"/>
    <col min="7" max="8" width="17.140625" style="2" customWidth="1"/>
    <col min="9" max="9" width="16.140625" style="2" bestFit="1" customWidth="1"/>
    <col min="10" max="10" width="11.42578125" style="2" bestFit="1" customWidth="1"/>
    <col min="11" max="11" width="2.42578125" style="2" customWidth="1"/>
    <col min="12" max="13" width="15" style="2" customWidth="1"/>
    <col min="14" max="14" width="16.140625" style="2" bestFit="1" customWidth="1"/>
    <col min="15" max="15" width="13" style="2" bestFit="1" customWidth="1"/>
    <col min="16" max="16" width="1.5703125" style="2" customWidth="1"/>
    <col min="17" max="18" width="17.140625" style="2" customWidth="1"/>
    <col min="19" max="19" width="18.140625" style="2" bestFit="1" customWidth="1"/>
    <col min="20" max="20" width="11.42578125" style="2" bestFit="1" customWidth="1"/>
    <col min="21" max="21" width="3.42578125" style="2" customWidth="1"/>
    <col min="22" max="22" width="15" style="2" customWidth="1"/>
    <col min="23" max="23" width="17.42578125" style="2" bestFit="1" customWidth="1"/>
    <col min="24" max="24" width="16.140625" style="2" bestFit="1" customWidth="1"/>
    <col min="25" max="25" width="13.5703125" style="2" bestFit="1" customWidth="1"/>
    <col min="26" max="26" width="1.42578125" style="2" customWidth="1"/>
    <col min="27" max="28" width="15" style="2" customWidth="1"/>
    <col min="29" max="29" width="16.140625" style="2" bestFit="1" customWidth="1"/>
    <col min="30" max="30" width="12.42578125" style="2" customWidth="1"/>
    <col min="31" max="31" width="3.42578125" style="2" customWidth="1"/>
    <col min="32" max="33" width="15" style="2" customWidth="1"/>
    <col min="34" max="34" width="16.140625" style="2" bestFit="1" customWidth="1"/>
    <col min="35" max="35" width="12.42578125" style="2" customWidth="1"/>
    <col min="36" max="36" width="1.42578125" style="2" customWidth="1"/>
    <col min="37" max="38" width="15" style="2" customWidth="1"/>
    <col min="39" max="39" width="16.140625" style="2" bestFit="1" customWidth="1"/>
    <col min="40" max="40" width="14.5703125" style="2" bestFit="1" customWidth="1"/>
    <col min="41" max="41" width="1.5703125" style="2" customWidth="1"/>
    <col min="42" max="43" width="15" style="2" customWidth="1"/>
    <col min="44" max="44" width="16.140625" style="2" bestFit="1" customWidth="1"/>
    <col min="45" max="45" width="10.42578125" style="2" bestFit="1" customWidth="1"/>
    <col min="46" max="46" width="1.42578125" style="2" customWidth="1"/>
    <col min="47" max="48" width="17.140625" style="2" customWidth="1"/>
    <col min="49" max="49" width="16.140625" style="2" bestFit="1" customWidth="1"/>
    <col min="50" max="50" width="12.42578125" style="2" bestFit="1" customWidth="1"/>
    <col min="51" max="51" width="1.42578125" style="2" customWidth="1"/>
    <col min="52" max="53" width="13.5703125" style="4" customWidth="1" outlineLevel="1"/>
    <col min="54" max="54" width="14" style="4" customWidth="1" outlineLevel="1"/>
    <col min="55" max="55" width="10.85546875" style="4" customWidth="1" outlineLevel="1"/>
    <col min="56" max="56" width="1.5703125" style="2" customWidth="1" outlineLevel="1"/>
    <col min="57" max="58" width="18.5703125" style="2" customWidth="1"/>
    <col min="59" max="59" width="18.140625" style="2" bestFit="1" customWidth="1"/>
    <col min="60" max="60" width="13" style="2" bestFit="1" customWidth="1"/>
    <col min="61" max="64" width="12.5703125" style="2" customWidth="1"/>
    <col min="65" max="65" width="13.85546875" style="2" customWidth="1"/>
    <col min="66" max="16384" width="9.140625" style="2"/>
  </cols>
  <sheetData>
    <row r="1" spans="1:64" ht="15.75" x14ac:dyDescent="0.25">
      <c r="A1" s="1" t="s">
        <v>0</v>
      </c>
      <c r="F1"/>
      <c r="K1"/>
      <c r="P1" s="3" t="s">
        <v>1</v>
      </c>
      <c r="U1"/>
      <c r="V1"/>
      <c r="W1"/>
      <c r="X1"/>
      <c r="Y1"/>
      <c r="Z1"/>
      <c r="AJ1"/>
      <c r="AT1"/>
      <c r="AY1"/>
      <c r="BJ1"/>
      <c r="BK1"/>
      <c r="BL1" s="2" t="s">
        <v>2</v>
      </c>
    </row>
    <row r="2" spans="1:64" ht="15.75" x14ac:dyDescent="0.25">
      <c r="A2" s="1" t="str">
        <f>[1]REG1!A2</f>
        <v>Financial Profile as of September 30, 2024</v>
      </c>
      <c r="F2"/>
      <c r="K2"/>
      <c r="P2"/>
      <c r="U2"/>
      <c r="V2"/>
      <c r="W2"/>
      <c r="X2"/>
      <c r="Y2"/>
      <c r="Z2"/>
      <c r="AJ2"/>
      <c r="AT2"/>
      <c r="AY2"/>
      <c r="BJ2"/>
      <c r="BK2"/>
      <c r="BL2"/>
    </row>
    <row r="3" spans="1:64" ht="15.75" customHeight="1" x14ac:dyDescent="0.25">
      <c r="A3" s="1" t="str">
        <f>[1]REG1!A3</f>
        <v>With Comparative Figures as of September 30, 2023</v>
      </c>
      <c r="F3"/>
      <c r="K3"/>
      <c r="P3"/>
      <c r="U3"/>
      <c r="V3"/>
      <c r="W3"/>
      <c r="X3"/>
      <c r="Y3"/>
      <c r="Z3"/>
      <c r="AJ3"/>
      <c r="AT3"/>
      <c r="AY3"/>
      <c r="BJ3"/>
      <c r="BK3"/>
      <c r="BL3"/>
    </row>
    <row r="4" spans="1:64" x14ac:dyDescent="0.2">
      <c r="A4" s="5" t="s">
        <v>3</v>
      </c>
      <c r="F4"/>
      <c r="G4" s="6"/>
      <c r="H4" s="6"/>
      <c r="K4"/>
      <c r="P4"/>
      <c r="U4"/>
      <c r="V4"/>
      <c r="W4"/>
      <c r="X4"/>
      <c r="Y4"/>
      <c r="Z4"/>
      <c r="AJ4"/>
      <c r="AT4"/>
      <c r="AY4"/>
      <c r="BJ4"/>
      <c r="BK4"/>
      <c r="BL4"/>
    </row>
    <row r="5" spans="1:64" ht="15.75" x14ac:dyDescent="0.25">
      <c r="A5" s="5"/>
      <c r="B5" s="7"/>
      <c r="C5" s="7"/>
      <c r="D5" s="7"/>
      <c r="E5" s="7"/>
      <c r="F5"/>
      <c r="G5" s="7"/>
      <c r="H5" s="7"/>
      <c r="I5" s="7"/>
      <c r="J5" s="7"/>
      <c r="K5"/>
      <c r="L5" s="7"/>
      <c r="M5" s="7"/>
      <c r="N5" s="7"/>
      <c r="O5" s="7"/>
      <c r="P5"/>
      <c r="Q5" s="8"/>
      <c r="R5" s="8"/>
      <c r="S5" s="8"/>
      <c r="T5" s="8"/>
      <c r="U5"/>
      <c r="V5" s="7"/>
      <c r="W5" s="7"/>
      <c r="X5" s="7"/>
      <c r="Y5" s="7"/>
      <c r="Z5"/>
      <c r="AA5" s="7"/>
      <c r="AB5" s="7"/>
      <c r="AC5" s="7"/>
      <c r="AD5" s="7"/>
      <c r="AF5" s="7"/>
      <c r="AG5" s="7"/>
      <c r="AH5" s="7"/>
      <c r="AI5" s="7"/>
      <c r="AJ5"/>
      <c r="AK5" s="7"/>
      <c r="AL5" s="7"/>
      <c r="AM5" s="7"/>
      <c r="AN5" s="7"/>
      <c r="AP5" s="7"/>
      <c r="AQ5" s="7"/>
      <c r="AR5" s="7"/>
      <c r="AS5" s="7"/>
      <c r="AT5"/>
      <c r="AU5" s="7"/>
      <c r="AV5" s="7"/>
      <c r="AW5" s="7"/>
      <c r="AX5" s="7"/>
      <c r="AY5"/>
      <c r="AZ5" s="9" t="s">
        <v>4</v>
      </c>
      <c r="BA5" s="9"/>
      <c r="BB5" s="9"/>
      <c r="BC5" s="9"/>
      <c r="BE5" s="7"/>
      <c r="BF5" s="7"/>
      <c r="BG5" s="7"/>
      <c r="BH5" s="7"/>
      <c r="BJ5"/>
      <c r="BK5"/>
      <c r="BL5"/>
    </row>
    <row r="6" spans="1:64" ht="15.75" x14ac:dyDescent="0.25">
      <c r="A6" s="5"/>
      <c r="B6" s="7" t="s">
        <v>5</v>
      </c>
      <c r="C6" s="7"/>
      <c r="D6" s="7"/>
      <c r="E6" s="7"/>
      <c r="F6"/>
      <c r="G6" s="7" t="s">
        <v>6</v>
      </c>
      <c r="H6" s="7"/>
      <c r="I6" s="7"/>
      <c r="J6" s="7"/>
      <c r="K6"/>
      <c r="L6" s="7" t="s">
        <v>7</v>
      </c>
      <c r="M6" s="7"/>
      <c r="N6" s="7"/>
      <c r="O6" s="7"/>
      <c r="P6"/>
      <c r="Q6" s="7" t="s">
        <v>8</v>
      </c>
      <c r="R6" s="7"/>
      <c r="S6" s="7"/>
      <c r="T6" s="7"/>
      <c r="U6"/>
      <c r="V6" s="7" t="s">
        <v>9</v>
      </c>
      <c r="W6" s="7"/>
      <c r="X6" s="7"/>
      <c r="Y6" s="7"/>
      <c r="Z6"/>
      <c r="AA6" s="7" t="s">
        <v>10</v>
      </c>
      <c r="AB6" s="7"/>
      <c r="AC6" s="7"/>
      <c r="AD6" s="7"/>
      <c r="AF6" s="7" t="s">
        <v>11</v>
      </c>
      <c r="AG6" s="7"/>
      <c r="AH6" s="7"/>
      <c r="AI6" s="7"/>
      <c r="AJ6"/>
      <c r="AK6" s="7" t="s">
        <v>12</v>
      </c>
      <c r="AL6" s="7"/>
      <c r="AM6" s="7"/>
      <c r="AN6" s="7"/>
      <c r="AP6" s="7" t="s">
        <v>13</v>
      </c>
      <c r="AQ6" s="7"/>
      <c r="AR6" s="7"/>
      <c r="AS6" s="7"/>
      <c r="AT6"/>
      <c r="AU6" s="7" t="s">
        <v>14</v>
      </c>
      <c r="AV6" s="7"/>
      <c r="AW6" s="7"/>
      <c r="AX6" s="7"/>
      <c r="AY6"/>
      <c r="AZ6" s="9" t="s">
        <v>15</v>
      </c>
      <c r="BA6" s="9"/>
      <c r="BB6" s="9"/>
      <c r="BC6" s="9"/>
      <c r="BE6" s="7" t="s">
        <v>16</v>
      </c>
      <c r="BF6" s="7"/>
      <c r="BG6" s="7"/>
      <c r="BH6" s="7"/>
      <c r="BJ6"/>
      <c r="BK6"/>
      <c r="BL6"/>
    </row>
    <row r="7" spans="1:64" ht="20.100000000000001" customHeight="1" x14ac:dyDescent="0.2">
      <c r="A7"/>
      <c r="B7" s="10">
        <v>2024</v>
      </c>
      <c r="C7" s="10">
        <v>2023</v>
      </c>
      <c r="D7" s="8" t="s">
        <v>17</v>
      </c>
      <c r="E7" s="8"/>
      <c r="F7"/>
      <c r="G7" s="10">
        <v>2024</v>
      </c>
      <c r="H7" s="10">
        <v>2023</v>
      </c>
      <c r="I7" s="8" t="s">
        <v>17</v>
      </c>
      <c r="J7" s="8"/>
      <c r="K7" s="10"/>
      <c r="L7" s="10">
        <v>2024</v>
      </c>
      <c r="M7" s="10">
        <v>2023</v>
      </c>
      <c r="N7" s="8" t="s">
        <v>17</v>
      </c>
      <c r="O7" s="8"/>
      <c r="P7" s="3"/>
      <c r="Q7" s="10">
        <v>2024</v>
      </c>
      <c r="R7" s="10">
        <v>2023</v>
      </c>
      <c r="S7" s="8" t="s">
        <v>17</v>
      </c>
      <c r="T7" s="8"/>
      <c r="U7"/>
      <c r="V7" s="10">
        <v>2024</v>
      </c>
      <c r="W7" s="10">
        <v>2023</v>
      </c>
      <c r="X7" s="8" t="s">
        <v>17</v>
      </c>
      <c r="Y7" s="8"/>
      <c r="Z7" s="3"/>
      <c r="AA7" s="10">
        <v>2024</v>
      </c>
      <c r="AB7" s="10">
        <v>2023</v>
      </c>
      <c r="AC7" s="8" t="s">
        <v>17</v>
      </c>
      <c r="AD7" s="8"/>
      <c r="AF7" s="10">
        <v>2024</v>
      </c>
      <c r="AG7" s="10">
        <v>2023</v>
      </c>
      <c r="AH7" s="8" t="s">
        <v>17</v>
      </c>
      <c r="AI7" s="8"/>
      <c r="AJ7" s="3"/>
      <c r="AK7" s="10">
        <v>2024</v>
      </c>
      <c r="AL7" s="10">
        <v>2023</v>
      </c>
      <c r="AM7" s="8" t="s">
        <v>17</v>
      </c>
      <c r="AN7" s="8"/>
      <c r="AO7" s="3"/>
      <c r="AP7" s="10">
        <v>2024</v>
      </c>
      <c r="AQ7" s="10">
        <v>2023</v>
      </c>
      <c r="AR7" s="8" t="s">
        <v>17</v>
      </c>
      <c r="AS7" s="8"/>
      <c r="AT7" s="3"/>
      <c r="AU7" s="10">
        <v>2024</v>
      </c>
      <c r="AV7" s="10">
        <v>2023</v>
      </c>
      <c r="AW7" s="8" t="s">
        <v>17</v>
      </c>
      <c r="AX7" s="8"/>
      <c r="AY7" s="3"/>
      <c r="AZ7" s="11">
        <v>2024</v>
      </c>
      <c r="BA7" s="11">
        <v>2023</v>
      </c>
      <c r="BB7" s="12" t="s">
        <v>17</v>
      </c>
      <c r="BC7" s="12"/>
      <c r="BE7" s="10">
        <v>2024</v>
      </c>
      <c r="BF7" s="10">
        <v>2023</v>
      </c>
      <c r="BG7" s="8" t="s">
        <v>17</v>
      </c>
      <c r="BH7" s="8"/>
      <c r="BJ7"/>
      <c r="BK7"/>
      <c r="BL7"/>
    </row>
    <row r="8" spans="1:64" ht="20.100000000000001" customHeight="1" x14ac:dyDescent="0.2">
      <c r="A8"/>
      <c r="B8" s="10" t="str">
        <f>'[1]DON''T DELETE'!$B$5</f>
        <v>September</v>
      </c>
      <c r="C8" s="10" t="str">
        <f>'[1]DON''T DELETE'!$B$5</f>
        <v>September</v>
      </c>
      <c r="D8" s="10" t="s">
        <v>18</v>
      </c>
      <c r="E8" s="10" t="s">
        <v>19</v>
      </c>
      <c r="F8"/>
      <c r="G8" s="10" t="str">
        <f>'[1]DON''T DELETE'!$B$5</f>
        <v>September</v>
      </c>
      <c r="H8" s="10" t="str">
        <f>'[1]DON''T DELETE'!$B$5</f>
        <v>September</v>
      </c>
      <c r="I8" s="10" t="s">
        <v>18</v>
      </c>
      <c r="J8" s="10" t="s">
        <v>19</v>
      </c>
      <c r="K8" s="10"/>
      <c r="L8" s="10" t="str">
        <f>'[1]DON''T DELETE'!$B$5</f>
        <v>September</v>
      </c>
      <c r="M8" s="10" t="str">
        <f>'[1]DON''T DELETE'!$B$5</f>
        <v>September</v>
      </c>
      <c r="N8" s="10" t="s">
        <v>20</v>
      </c>
      <c r="O8" s="10" t="s">
        <v>19</v>
      </c>
      <c r="P8" s="10"/>
      <c r="Q8" s="10" t="str">
        <f>'[1]DON''T DELETE'!$B$5</f>
        <v>September</v>
      </c>
      <c r="R8" s="10" t="str">
        <f>'[1]DON''T DELETE'!$B$5</f>
        <v>September</v>
      </c>
      <c r="S8" s="10" t="s">
        <v>18</v>
      </c>
      <c r="T8" s="10" t="s">
        <v>19</v>
      </c>
      <c r="U8"/>
      <c r="V8" s="10" t="str">
        <f>'[1]DON''T DELETE'!$B$5</f>
        <v>September</v>
      </c>
      <c r="W8" s="10" t="str">
        <f>'[1]DON''T DELETE'!$B$5</f>
        <v>September</v>
      </c>
      <c r="X8" s="10" t="s">
        <v>18</v>
      </c>
      <c r="Y8" s="10" t="s">
        <v>19</v>
      </c>
      <c r="Z8" s="10"/>
      <c r="AA8" s="10" t="str">
        <f>'[1]DON''T DELETE'!$B$5</f>
        <v>September</v>
      </c>
      <c r="AB8" s="10" t="str">
        <f>'[1]DON''T DELETE'!$B$5</f>
        <v>September</v>
      </c>
      <c r="AC8" s="10" t="s">
        <v>18</v>
      </c>
      <c r="AD8" s="10" t="s">
        <v>19</v>
      </c>
      <c r="AF8" s="10" t="str">
        <f>'[1]DON''T DELETE'!$B$5</f>
        <v>September</v>
      </c>
      <c r="AG8" s="10" t="str">
        <f>'[1]DON''T DELETE'!$B$5</f>
        <v>September</v>
      </c>
      <c r="AH8" s="10" t="s">
        <v>18</v>
      </c>
      <c r="AI8" s="10" t="s">
        <v>19</v>
      </c>
      <c r="AJ8" s="10"/>
      <c r="AK8" s="10" t="str">
        <f>'[1]DON''T DELETE'!$B$5</f>
        <v>September</v>
      </c>
      <c r="AL8" s="10" t="str">
        <f>'[1]DON''T DELETE'!$B$5</f>
        <v>September</v>
      </c>
      <c r="AM8" s="10" t="s">
        <v>18</v>
      </c>
      <c r="AN8" s="10" t="s">
        <v>19</v>
      </c>
      <c r="AO8" s="10"/>
      <c r="AP8" s="10" t="str">
        <f>'[1]DON''T DELETE'!$B$5</f>
        <v>September</v>
      </c>
      <c r="AQ8" s="10" t="str">
        <f>'[1]DON''T DELETE'!$B$5</f>
        <v>September</v>
      </c>
      <c r="AR8" s="10" t="s">
        <v>18</v>
      </c>
      <c r="AS8" s="10" t="s">
        <v>19</v>
      </c>
      <c r="AT8" s="10"/>
      <c r="AU8" s="10" t="str">
        <f>'[1]DON''T DELETE'!$B$5</f>
        <v>September</v>
      </c>
      <c r="AV8" s="10" t="str">
        <f>'[1]DON''T DELETE'!$B$5</f>
        <v>September</v>
      </c>
      <c r="AW8" s="10" t="s">
        <v>18</v>
      </c>
      <c r="AX8" s="10" t="s">
        <v>19</v>
      </c>
      <c r="AY8" s="10"/>
      <c r="AZ8" s="10" t="str">
        <f>'[1]DON''T DELETE'!$B$5</f>
        <v>September</v>
      </c>
      <c r="BA8" s="10" t="str">
        <f>'[1]DON''T DELETE'!$B$5</f>
        <v>September</v>
      </c>
      <c r="BB8" s="11" t="s">
        <v>18</v>
      </c>
      <c r="BC8" s="11" t="s">
        <v>19</v>
      </c>
      <c r="BE8" s="10" t="str">
        <f>'[1]DON''T DELETE'!$B$5</f>
        <v>September</v>
      </c>
      <c r="BF8" s="10" t="str">
        <f>'[1]DON''T DELETE'!$B$5</f>
        <v>September</v>
      </c>
      <c r="BG8" s="10" t="s">
        <v>18</v>
      </c>
      <c r="BH8" s="10" t="s">
        <v>19</v>
      </c>
      <c r="BJ8"/>
      <c r="BK8"/>
      <c r="BL8"/>
    </row>
    <row r="9" spans="1:64" ht="20.100000000000001" customHeight="1" x14ac:dyDescent="0.2">
      <c r="A9"/>
      <c r="F9"/>
      <c r="K9"/>
      <c r="P9"/>
      <c r="U9"/>
      <c r="X9"/>
      <c r="Y9"/>
      <c r="Z9"/>
      <c r="AJ9"/>
      <c r="AT9"/>
      <c r="AY9"/>
      <c r="BJ9"/>
      <c r="BK9"/>
      <c r="BL9"/>
    </row>
    <row r="10" spans="1:64" ht="15.95" customHeight="1" x14ac:dyDescent="0.25">
      <c r="A10" s="1" t="s">
        <v>21</v>
      </c>
      <c r="F10"/>
      <c r="G10" s="3" t="s">
        <v>1</v>
      </c>
      <c r="H10" s="3" t="s">
        <v>1</v>
      </c>
      <c r="K10"/>
      <c r="P10"/>
      <c r="U10"/>
      <c r="V10"/>
      <c r="W10"/>
      <c r="X10"/>
      <c r="Y10"/>
      <c r="Z10"/>
      <c r="AA10" s="3" t="s">
        <v>1</v>
      </c>
      <c r="AB10" s="3" t="s">
        <v>1</v>
      </c>
      <c r="AJ10"/>
      <c r="AT10"/>
      <c r="AY10"/>
      <c r="BJ10"/>
      <c r="BK10"/>
      <c r="BL10"/>
    </row>
    <row r="11" spans="1:64" ht="15" customHeight="1" x14ac:dyDescent="0.2">
      <c r="A11" s="3" t="s">
        <v>22</v>
      </c>
      <c r="B11" s="13">
        <f>[2]FP!U5</f>
        <v>4469141.23343</v>
      </c>
      <c r="C11" s="14">
        <f>[3]REG5!B12</f>
        <v>4206998.6312999995</v>
      </c>
      <c r="D11" s="13">
        <f t="shared" ref="D11:D20" si="0">B11-C11</f>
        <v>262142.60213000048</v>
      </c>
      <c r="E11" s="13">
        <f t="shared" ref="E11:E20" si="1">D11/C11*100</f>
        <v>6.2311073785397477</v>
      </c>
      <c r="F11" s="13"/>
      <c r="G11" s="13">
        <f>[4]FP!U5</f>
        <v>1909620.3748000001</v>
      </c>
      <c r="H11" s="14">
        <f>[3]REG5!G12</f>
        <v>2225479.8636299996</v>
      </c>
      <c r="I11" s="13">
        <f t="shared" ref="I11:I20" si="2">G11-H11</f>
        <v>-315859.48882999946</v>
      </c>
      <c r="J11" s="13">
        <f t="shared" ref="J11:J20" si="3">I11/H11*100</f>
        <v>-14.192871119255976</v>
      </c>
      <c r="K11" s="13"/>
      <c r="L11" s="13">
        <f>[5]FP!U5</f>
        <v>924293.68654000002</v>
      </c>
      <c r="M11" s="14">
        <f>[3]REG5!L12</f>
        <v>848144.26078999997</v>
      </c>
      <c r="N11" s="13">
        <f t="shared" ref="N11:N20" si="4">L11-M11</f>
        <v>76149.425750000053</v>
      </c>
      <c r="O11" s="13">
        <f t="shared" ref="O11:O20" si="5">N11/M11*100</f>
        <v>8.9783577240823433</v>
      </c>
      <c r="P11" s="13"/>
      <c r="Q11" s="13">
        <f>[6]FP!U5</f>
        <v>3115564.3440899998</v>
      </c>
      <c r="R11" s="13">
        <f>[3]REG5!Q12</f>
        <v>3368402.4656500001</v>
      </c>
      <c r="S11" s="13">
        <f t="shared" ref="S11:S20" si="6">Q11-R11</f>
        <v>-252838.12156000035</v>
      </c>
      <c r="T11" s="13">
        <f t="shared" ref="T11:T20" si="7">S11/R11*100</f>
        <v>-7.5061731529522033</v>
      </c>
      <c r="U11" s="13"/>
      <c r="V11" s="13">
        <f>[7]FP!U5</f>
        <v>1473668.9375300002</v>
      </c>
      <c r="W11" s="13">
        <f>[3]REG5!V12</f>
        <v>1096765.1194499999</v>
      </c>
      <c r="X11" s="13">
        <f t="shared" ref="X11:X20" si="8">V11-W11</f>
        <v>376903.81808000035</v>
      </c>
      <c r="Y11" s="13">
        <f t="shared" ref="Y11:Y20" si="9">X11/W11*100</f>
        <v>34.365044200987001</v>
      </c>
      <c r="Z11" s="13"/>
      <c r="AA11" s="13">
        <f>[8]FP!U5</f>
        <v>743232.59201000002</v>
      </c>
      <c r="AB11" s="13">
        <f>[3]REG5!AA12</f>
        <v>655351.82499999995</v>
      </c>
      <c r="AC11" s="13">
        <f t="shared" ref="AC11:AC20" si="10">AA11-AB11</f>
        <v>87880.767010000069</v>
      </c>
      <c r="AD11" s="13">
        <f t="shared" ref="AD11:AD20" si="11">AC11/AB11*100</f>
        <v>13.409708138067684</v>
      </c>
      <c r="AE11" s="13"/>
      <c r="AF11" s="13">
        <f>[9]FP!U5</f>
        <v>731067.89254000003</v>
      </c>
      <c r="AG11" s="13">
        <f>[3]REG5!AF12</f>
        <v>625703.53339</v>
      </c>
      <c r="AH11" s="13">
        <f t="shared" ref="AH11:AH20" si="12">AF11-AG11</f>
        <v>105364.35915000003</v>
      </c>
      <c r="AI11" s="13">
        <f t="shared" ref="AI11:AI20" si="13">AH11/AG11*100</f>
        <v>16.839342200793777</v>
      </c>
      <c r="AJ11" s="13"/>
      <c r="AK11" s="13">
        <f>[10]FP!U5</f>
        <v>1157080.4190499999</v>
      </c>
      <c r="AL11" s="13">
        <f>[3]REG5!AK12</f>
        <v>982556.86785999988</v>
      </c>
      <c r="AM11" s="13">
        <f t="shared" ref="AM11:AM20" si="14">AK11-AL11</f>
        <v>174523.55119000003</v>
      </c>
      <c r="AN11" s="13">
        <f t="shared" ref="AN11:AN20" si="15">AM11/AL11*100</f>
        <v>17.762183228143403</v>
      </c>
      <c r="AO11" s="13"/>
      <c r="AP11" s="13">
        <f>[11]FP!U5</f>
        <v>784539.51885000011</v>
      </c>
      <c r="AQ11" s="13">
        <f>[3]REG5!AP12</f>
        <v>769262.88023000001</v>
      </c>
      <c r="AR11" s="13">
        <f t="shared" ref="AR11:AR20" si="16">AP11-AQ11</f>
        <v>15276.6386200001</v>
      </c>
      <c r="AS11" s="13">
        <f t="shared" ref="AS11:AS20" si="17">AR11/AQ11*100</f>
        <v>1.9858801214264459</v>
      </c>
      <c r="AT11" s="13"/>
      <c r="AU11" s="13">
        <f>[12]FP!U5</f>
        <v>1630645.1314600003</v>
      </c>
      <c r="AV11" s="13">
        <f>[3]REG5!AU12</f>
        <v>1600419.4899200001</v>
      </c>
      <c r="AW11" s="13">
        <f t="shared" ref="AW11:AW20" si="18">AU11-AV11</f>
        <v>30225.641540000215</v>
      </c>
      <c r="AX11" s="13">
        <f t="shared" ref="AX11:AX20" si="19">AW11/AV11*100</f>
        <v>1.8886074388853573</v>
      </c>
      <c r="AY11" s="13"/>
      <c r="AZ11" s="13"/>
      <c r="BA11" s="15">
        <f>[3]REG5!AZ12</f>
        <v>0</v>
      </c>
      <c r="BB11" s="15"/>
      <c r="BC11" s="15"/>
      <c r="BD11" s="13"/>
      <c r="BE11" s="13">
        <f t="shared" ref="BE11:BF16" si="20">G11+L11+Q11+V11+AA11+AP11+AU11+AK11+B11+AF11+AZ11</f>
        <v>16938854.1303</v>
      </c>
      <c r="BF11" s="13">
        <f t="shared" si="20"/>
        <v>16379084.93722</v>
      </c>
      <c r="BG11" s="13">
        <f>BE11-BF11</f>
        <v>559769.19308000058</v>
      </c>
      <c r="BH11" s="13">
        <f t="shared" ref="BH11:BH20" si="21">BG11/BF11*100</f>
        <v>3.4175852633133088</v>
      </c>
      <c r="BI11" s="16"/>
      <c r="BJ11"/>
      <c r="BK11"/>
      <c r="BL11"/>
    </row>
    <row r="12" spans="1:64" ht="15" customHeight="1" x14ac:dyDescent="0.2">
      <c r="A12" s="3" t="s">
        <v>23</v>
      </c>
      <c r="B12" s="13">
        <f>[2]FP!U6</f>
        <v>91032.917589999997</v>
      </c>
      <c r="C12" s="14">
        <f>[3]REG5!B13</f>
        <v>84821.059869999997</v>
      </c>
      <c r="D12" s="13">
        <f t="shared" si="0"/>
        <v>6211.85772</v>
      </c>
      <c r="E12" s="13">
        <f t="shared" si="1"/>
        <v>7.3234851456943959</v>
      </c>
      <c r="F12" s="13"/>
      <c r="G12" s="13">
        <f>[4]FP!U6</f>
        <v>84303.803790000005</v>
      </c>
      <c r="H12" s="14">
        <f>[3]REG5!G13</f>
        <v>72511.749920000002</v>
      </c>
      <c r="I12" s="13">
        <f t="shared" si="2"/>
        <v>11792.053870000003</v>
      </c>
      <c r="J12" s="13">
        <f t="shared" si="3"/>
        <v>16.262266298923713</v>
      </c>
      <c r="K12" s="13"/>
      <c r="L12" s="13">
        <f>[5]FP!U6</f>
        <v>37728.011909999994</v>
      </c>
      <c r="M12" s="14">
        <f>[3]REG5!L13</f>
        <v>34173.193979999996</v>
      </c>
      <c r="N12" s="13">
        <f t="shared" si="4"/>
        <v>3554.8179299999974</v>
      </c>
      <c r="O12" s="13">
        <f t="shared" si="5"/>
        <v>10.402357860024642</v>
      </c>
      <c r="P12" s="13"/>
      <c r="Q12" s="13">
        <f>[6]FP!U6</f>
        <v>74568.457389999996</v>
      </c>
      <c r="R12" s="13">
        <f>[3]REG5!Q13</f>
        <v>63882.702839999998</v>
      </c>
      <c r="S12" s="13">
        <f t="shared" si="6"/>
        <v>10685.754549999998</v>
      </c>
      <c r="T12" s="13">
        <f t="shared" si="7"/>
        <v>16.727148468910961</v>
      </c>
      <c r="U12" s="13"/>
      <c r="V12" s="13">
        <f>[7]FP!U6</f>
        <v>44495.55272</v>
      </c>
      <c r="W12" s="13">
        <f>[3]REG5!V13</f>
        <v>41019.541420000001</v>
      </c>
      <c r="X12" s="13">
        <f t="shared" si="8"/>
        <v>3476.0112999999983</v>
      </c>
      <c r="Y12" s="13">
        <f t="shared" si="9"/>
        <v>8.4740374457360232</v>
      </c>
      <c r="Z12" s="13"/>
      <c r="AA12" s="13">
        <f>[8]FP!U6</f>
        <v>29095.823969999998</v>
      </c>
      <c r="AB12" s="13">
        <f>[3]REG5!AA13</f>
        <v>25546.504950000002</v>
      </c>
      <c r="AC12" s="13">
        <f t="shared" si="10"/>
        <v>3549.3190199999954</v>
      </c>
      <c r="AD12" s="13">
        <f t="shared" si="11"/>
        <v>13.893560105175935</v>
      </c>
      <c r="AE12" s="13"/>
      <c r="AF12" s="13">
        <f>[9]FP!U6</f>
        <v>32393.154399999999</v>
      </c>
      <c r="AG12" s="13">
        <f>[3]REG5!AF13</f>
        <v>27817.11578</v>
      </c>
      <c r="AH12" s="13">
        <f t="shared" si="12"/>
        <v>4576.0386199999994</v>
      </c>
      <c r="AI12" s="13">
        <f t="shared" si="13"/>
        <v>16.450442440513864</v>
      </c>
      <c r="AJ12" s="13"/>
      <c r="AK12" s="13">
        <f>[10]FP!U6</f>
        <v>33544.964229999998</v>
      </c>
      <c r="AL12" s="13">
        <f>[3]REG5!AK13</f>
        <v>29792.275300000001</v>
      </c>
      <c r="AM12" s="13">
        <f t="shared" si="14"/>
        <v>3752.6889299999966</v>
      </c>
      <c r="AN12" s="13">
        <f t="shared" si="15"/>
        <v>12.596181030859352</v>
      </c>
      <c r="AO12" s="13"/>
      <c r="AP12" s="13">
        <f>[11]FP!U6</f>
        <v>25868.061020000001</v>
      </c>
      <c r="AQ12" s="13">
        <f>[3]REG5!AP13</f>
        <v>21764.303399999997</v>
      </c>
      <c r="AR12" s="13">
        <f t="shared" si="16"/>
        <v>4103.757620000004</v>
      </c>
      <c r="AS12" s="13">
        <f t="shared" si="17"/>
        <v>18.855451261536835</v>
      </c>
      <c r="AT12" s="13"/>
      <c r="AU12" s="13">
        <f>[12]FP!U6</f>
        <v>91441.290609999996</v>
      </c>
      <c r="AV12" s="13">
        <f>[3]REG5!AU13</f>
        <v>78809.938569999998</v>
      </c>
      <c r="AW12" s="13">
        <f t="shared" si="18"/>
        <v>12631.352039999998</v>
      </c>
      <c r="AX12" s="13">
        <f t="shared" si="19"/>
        <v>16.027613102097103</v>
      </c>
      <c r="AY12" s="13"/>
      <c r="AZ12" s="13"/>
      <c r="BA12" s="15">
        <f>[3]REG5!AZ13</f>
        <v>0</v>
      </c>
      <c r="BB12" s="15"/>
      <c r="BC12" s="15"/>
      <c r="BD12" s="13"/>
      <c r="BE12" s="13">
        <f t="shared" si="20"/>
        <v>544472.03763000004</v>
      </c>
      <c r="BF12" s="13">
        <f t="shared" si="20"/>
        <v>480138.38602999994</v>
      </c>
      <c r="BG12" s="13">
        <f>BE12-BF12</f>
        <v>64333.651600000099</v>
      </c>
      <c r="BH12" s="13">
        <f t="shared" si="21"/>
        <v>13.398981100415583</v>
      </c>
      <c r="BI12" s="16"/>
      <c r="BJ12"/>
      <c r="BK12"/>
      <c r="BL12"/>
    </row>
    <row r="13" spans="1:64" ht="15" customHeight="1" x14ac:dyDescent="0.2">
      <c r="A13" s="3" t="s">
        <v>24</v>
      </c>
      <c r="B13" s="13">
        <f>[2]FP!U7</f>
        <v>131384.08099000002</v>
      </c>
      <c r="C13" s="14">
        <f>[3]REG5!B14</f>
        <v>87808.753960000002</v>
      </c>
      <c r="D13" s="13">
        <f t="shared" si="0"/>
        <v>43575.327030000015</v>
      </c>
      <c r="E13" s="13">
        <f t="shared" si="1"/>
        <v>49.62526520971943</v>
      </c>
      <c r="F13" s="17"/>
      <c r="G13" s="13">
        <f>[4]FP!U7</f>
        <v>62148.390220000001</v>
      </c>
      <c r="H13" s="14">
        <f>[3]REG5!G14</f>
        <v>41858.220540000002</v>
      </c>
      <c r="I13" s="13">
        <f t="shared" si="2"/>
        <v>20290.169679999999</v>
      </c>
      <c r="J13" s="13">
        <f t="shared" si="3"/>
        <v>48.473560075518677</v>
      </c>
      <c r="K13" s="13"/>
      <c r="L13" s="13">
        <f>[5]FP!U7</f>
        <v>29431.445039999999</v>
      </c>
      <c r="M13" s="14">
        <f>[3]REG5!L14</f>
        <v>21461.52289</v>
      </c>
      <c r="N13" s="13">
        <f t="shared" si="4"/>
        <v>7969.9221499999985</v>
      </c>
      <c r="O13" s="13">
        <f t="shared" si="5"/>
        <v>37.135864919043485</v>
      </c>
      <c r="P13" s="13"/>
      <c r="Q13" s="13">
        <f>[6]FP!U7</f>
        <v>111313.68171</v>
      </c>
      <c r="R13" s="13">
        <f>[3]REG5!Q14</f>
        <v>73405.986919999996</v>
      </c>
      <c r="S13" s="13">
        <f t="shared" si="6"/>
        <v>37907.694790000009</v>
      </c>
      <c r="T13" s="13">
        <f t="shared" si="7"/>
        <v>51.641148604558552</v>
      </c>
      <c r="U13" s="17"/>
      <c r="V13" s="13">
        <f>[7]FP!U7</f>
        <v>37186.582160000005</v>
      </c>
      <c r="W13" s="13">
        <f>[3]REG5!V14</f>
        <v>24638.983679999998</v>
      </c>
      <c r="X13" s="13">
        <f t="shared" si="8"/>
        <v>12547.598480000008</v>
      </c>
      <c r="Y13" s="13">
        <f t="shared" si="9"/>
        <v>50.925795653597383</v>
      </c>
      <c r="Z13" s="13"/>
      <c r="AA13" s="13">
        <f>[8]FP!U7</f>
        <v>23278.477910000001</v>
      </c>
      <c r="AB13" s="13">
        <f>[3]REG5!AA14</f>
        <v>15724.01802</v>
      </c>
      <c r="AC13" s="13">
        <f t="shared" si="10"/>
        <v>7554.4598900000019</v>
      </c>
      <c r="AD13" s="13">
        <f t="shared" si="11"/>
        <v>48.044080593084956</v>
      </c>
      <c r="AE13" s="13"/>
      <c r="AF13" s="13">
        <f>[9]FP!U7</f>
        <v>16399.87803</v>
      </c>
      <c r="AG13" s="13">
        <f>[3]REG5!AF14</f>
        <v>12360.1227</v>
      </c>
      <c r="AH13" s="13">
        <f t="shared" si="12"/>
        <v>4039.75533</v>
      </c>
      <c r="AI13" s="13">
        <f t="shared" si="13"/>
        <v>32.683780153735853</v>
      </c>
      <c r="AJ13" s="13"/>
      <c r="AK13" s="13">
        <f>[10]FP!U7</f>
        <v>22570.034070000002</v>
      </c>
      <c r="AL13" s="13">
        <f>[3]REG5!AK14</f>
        <v>26170.309020000001</v>
      </c>
      <c r="AM13" s="13">
        <f t="shared" si="14"/>
        <v>-3600.2749499999991</v>
      </c>
      <c r="AN13" s="13">
        <f t="shared" si="15"/>
        <v>-13.757097584321908</v>
      </c>
      <c r="AO13" s="13"/>
      <c r="AP13" s="13">
        <f>[11]FP!U7</f>
        <v>21371.901189999997</v>
      </c>
      <c r="AQ13" s="13">
        <f>[3]REG5!AP14</f>
        <v>13626.788859999999</v>
      </c>
      <c r="AR13" s="13">
        <f t="shared" si="16"/>
        <v>7745.1123299999981</v>
      </c>
      <c r="AS13" s="13">
        <f t="shared" si="17"/>
        <v>56.837398814734399</v>
      </c>
      <c r="AT13" s="13"/>
      <c r="AU13" s="13">
        <f>[12]FP!U7</f>
        <v>44200.880420000001</v>
      </c>
      <c r="AV13" s="13">
        <f>[3]REG5!AU14</f>
        <v>36870.952449999997</v>
      </c>
      <c r="AW13" s="13">
        <f t="shared" si="18"/>
        <v>7329.9279700000043</v>
      </c>
      <c r="AX13" s="13">
        <f t="shared" si="19"/>
        <v>19.879952870596391</v>
      </c>
      <c r="AY13" s="13"/>
      <c r="AZ13" s="13"/>
      <c r="BA13" s="15">
        <f>[3]REG5!AZ14</f>
        <v>0</v>
      </c>
      <c r="BB13" s="15"/>
      <c r="BC13" s="15"/>
      <c r="BD13" s="13"/>
      <c r="BE13" s="13">
        <f t="shared" si="20"/>
        <v>499285.35174000007</v>
      </c>
      <c r="BF13" s="13">
        <f t="shared" si="20"/>
        <v>353925.65904</v>
      </c>
      <c r="BG13" s="13">
        <f t="shared" ref="BG13:BG30" si="22">BE13-BF13</f>
        <v>145359.69270000007</v>
      </c>
      <c r="BH13" s="13">
        <f t="shared" si="21"/>
        <v>41.070685039982308</v>
      </c>
      <c r="BJ13"/>
      <c r="BK13"/>
      <c r="BL13"/>
    </row>
    <row r="14" spans="1:64" ht="15" customHeight="1" x14ac:dyDescent="0.2">
      <c r="A14" s="18" t="s">
        <v>25</v>
      </c>
      <c r="B14" s="13">
        <f>[2]FP!U10</f>
        <v>356947.74123000004</v>
      </c>
      <c r="C14" s="14">
        <f>[3]REG5!B15</f>
        <v>301840.45315000002</v>
      </c>
      <c r="D14" s="13">
        <f t="shared" si="0"/>
        <v>55107.288080000028</v>
      </c>
      <c r="E14" s="13">
        <f t="shared" si="1"/>
        <v>18.257091620722683</v>
      </c>
      <c r="F14" s="17"/>
      <c r="G14" s="13">
        <f>[4]FP!U10</f>
        <v>35900.752099999998</v>
      </c>
      <c r="H14" s="14">
        <f>[3]REG5!G15</f>
        <v>29096.444909999998</v>
      </c>
      <c r="I14" s="13">
        <f t="shared" si="2"/>
        <v>6804.3071899999995</v>
      </c>
      <c r="J14" s="13">
        <f t="shared" si="3"/>
        <v>23.385355877829131</v>
      </c>
      <c r="K14" s="13"/>
      <c r="L14" s="13">
        <f>[5]FP!U10</f>
        <v>70607.381599999993</v>
      </c>
      <c r="M14" s="14">
        <f>[3]REG5!L15</f>
        <v>21288.15164</v>
      </c>
      <c r="N14" s="13">
        <f t="shared" si="4"/>
        <v>49319.229959999997</v>
      </c>
      <c r="O14" s="13">
        <f t="shared" si="5"/>
        <v>231.67455208901356</v>
      </c>
      <c r="P14" s="13"/>
      <c r="Q14" s="13">
        <f>[6]FP!U10</f>
        <v>38129.963560000004</v>
      </c>
      <c r="R14" s="13">
        <f>[3]REG5!Q15</f>
        <v>34051.454879999998</v>
      </c>
      <c r="S14" s="13">
        <f t="shared" si="6"/>
        <v>4078.5086800000063</v>
      </c>
      <c r="T14" s="13">
        <f t="shared" si="7"/>
        <v>11.977487289083511</v>
      </c>
      <c r="U14" s="17"/>
      <c r="V14" s="13">
        <f>[7]FP!U10</f>
        <v>104426.6066</v>
      </c>
      <c r="W14" s="13">
        <f>[3]REG5!V15</f>
        <v>24633.794109999999</v>
      </c>
      <c r="X14" s="13">
        <f t="shared" si="8"/>
        <v>79792.812489999997</v>
      </c>
      <c r="Y14" s="13">
        <f t="shared" si="9"/>
        <v>323.91604855383764</v>
      </c>
      <c r="Z14" s="13"/>
      <c r="AA14" s="13">
        <f>[8]FP!U10</f>
        <v>19248.926829999997</v>
      </c>
      <c r="AB14" s="13">
        <f>[3]REG5!AA15</f>
        <v>17122.943750000002</v>
      </c>
      <c r="AC14" s="13">
        <f t="shared" si="10"/>
        <v>2125.9830799999945</v>
      </c>
      <c r="AD14" s="13">
        <f t="shared" si="11"/>
        <v>12.415990562370412</v>
      </c>
      <c r="AE14" s="13"/>
      <c r="AF14" s="13">
        <f>[9]FP!U10</f>
        <v>68568.108990000008</v>
      </c>
      <c r="AG14" s="13">
        <f>[3]REG5!AF15</f>
        <v>56702.664390000005</v>
      </c>
      <c r="AH14" s="13">
        <f t="shared" si="12"/>
        <v>11865.444600000003</v>
      </c>
      <c r="AI14" s="13">
        <f t="shared" si="13"/>
        <v>20.925726731974475</v>
      </c>
      <c r="AJ14" s="13"/>
      <c r="AK14" s="13">
        <f>[10]FP!U10</f>
        <v>121732.31756</v>
      </c>
      <c r="AL14" s="13">
        <f>[3]REG5!AK15</f>
        <v>102439.63954999999</v>
      </c>
      <c r="AM14" s="13">
        <f t="shared" si="14"/>
        <v>19292.678010000003</v>
      </c>
      <c r="AN14" s="13">
        <f t="shared" si="15"/>
        <v>18.833215437646476</v>
      </c>
      <c r="AO14" s="13"/>
      <c r="AP14" s="13">
        <f>[11]FP!U10</f>
        <v>60144.553240000001</v>
      </c>
      <c r="AQ14" s="13">
        <f>[3]REG5!AP15</f>
        <v>65931.889609999998</v>
      </c>
      <c r="AR14" s="13">
        <f t="shared" si="16"/>
        <v>-5787.3363699999973</v>
      </c>
      <c r="AS14" s="13">
        <f t="shared" si="17"/>
        <v>-8.7777498934631204</v>
      </c>
      <c r="AT14" s="13"/>
      <c r="AU14" s="13">
        <f>[12]FP!U10</f>
        <v>210798.36473999999</v>
      </c>
      <c r="AV14" s="13">
        <f>[3]REG5!AU15</f>
        <v>147031.46304</v>
      </c>
      <c r="AW14" s="13">
        <f t="shared" si="18"/>
        <v>63766.901699999988</v>
      </c>
      <c r="AX14" s="13">
        <f t="shared" si="19"/>
        <v>43.369562120627315</v>
      </c>
      <c r="AY14" s="13"/>
      <c r="AZ14" s="13"/>
      <c r="BA14" s="15">
        <f>[3]REG5!AZ15</f>
        <v>0</v>
      </c>
      <c r="BB14" s="15"/>
      <c r="BC14" s="15"/>
      <c r="BD14" s="13"/>
      <c r="BE14" s="13">
        <f t="shared" si="20"/>
        <v>1086504.7164499999</v>
      </c>
      <c r="BF14" s="13">
        <f t="shared" si="20"/>
        <v>800138.89902999997</v>
      </c>
      <c r="BG14" s="13">
        <f t="shared" si="22"/>
        <v>286365.81741999998</v>
      </c>
      <c r="BH14" s="13">
        <f t="shared" si="21"/>
        <v>35.789513266653863</v>
      </c>
      <c r="BJ14"/>
      <c r="BK14"/>
      <c r="BL14"/>
    </row>
    <row r="15" spans="1:64" ht="15" customHeight="1" x14ac:dyDescent="0.2">
      <c r="A15" s="3" t="s">
        <v>26</v>
      </c>
      <c r="B15" s="13">
        <f>[2]FP!U11</f>
        <v>3783.77459</v>
      </c>
      <c r="C15" s="14">
        <f>[3]REG5!B16</f>
        <v>3488.7988799999994</v>
      </c>
      <c r="D15" s="13">
        <f t="shared" si="0"/>
        <v>294.97571000000062</v>
      </c>
      <c r="E15" s="13"/>
      <c r="F15" s="17"/>
      <c r="G15" s="13">
        <f>[4]FP!U11</f>
        <v>0</v>
      </c>
      <c r="H15" s="14">
        <f>[3]REG5!G16</f>
        <v>0</v>
      </c>
      <c r="I15" s="13">
        <f t="shared" si="2"/>
        <v>0</v>
      </c>
      <c r="J15" s="13"/>
      <c r="K15" s="13"/>
      <c r="L15" s="13">
        <f>[5]FP!U11</f>
        <v>0</v>
      </c>
      <c r="M15" s="14">
        <f>[3]REG5!L16</f>
        <v>0</v>
      </c>
      <c r="N15" s="13">
        <f t="shared" si="4"/>
        <v>0</v>
      </c>
      <c r="O15" s="13"/>
      <c r="P15" s="13"/>
      <c r="Q15" s="13">
        <f>[6]FP!U11</f>
        <v>3242.5891700000002</v>
      </c>
      <c r="R15" s="13">
        <f>[3]REG5!Q16</f>
        <v>3301.8014600000001</v>
      </c>
      <c r="S15" s="13">
        <f t="shared" si="6"/>
        <v>-59.212289999999939</v>
      </c>
      <c r="T15" s="13">
        <f t="shared" si="7"/>
        <v>-1.7933328432170461</v>
      </c>
      <c r="U15" s="17"/>
      <c r="V15" s="13">
        <f>[7]FP!U11</f>
        <v>564.70183999999995</v>
      </c>
      <c r="W15" s="13">
        <f>[3]REG5!V16</f>
        <v>0</v>
      </c>
      <c r="X15" s="13">
        <f t="shared" si="8"/>
        <v>564.70183999999995</v>
      </c>
      <c r="Y15" s="13"/>
      <c r="Z15" s="13"/>
      <c r="AA15" s="13">
        <f>[8]FP!U11</f>
        <v>656.85550999999998</v>
      </c>
      <c r="AB15" s="13">
        <f>[3]REG5!AA16</f>
        <v>930.28480999999988</v>
      </c>
      <c r="AC15" s="13">
        <f t="shared" si="10"/>
        <v>-273.4292999999999</v>
      </c>
      <c r="AD15" s="13">
        <f t="shared" si="11"/>
        <v>-29.391998779384554</v>
      </c>
      <c r="AE15" s="13"/>
      <c r="AF15" s="13">
        <f>[9]FP!U11</f>
        <v>0</v>
      </c>
      <c r="AG15" s="13">
        <f>[3]REG5!AF16</f>
        <v>0</v>
      </c>
      <c r="AH15" s="13">
        <f t="shared" si="12"/>
        <v>0</v>
      </c>
      <c r="AI15" s="13"/>
      <c r="AJ15" s="13"/>
      <c r="AK15" s="13">
        <f>[10]FP!U11</f>
        <v>308.05506000000003</v>
      </c>
      <c r="AL15" s="13">
        <f>[3]REG5!AK16</f>
        <v>288.22678999999999</v>
      </c>
      <c r="AM15" s="13">
        <f t="shared" si="14"/>
        <v>19.828270000000032</v>
      </c>
      <c r="AN15" s="13">
        <f t="shared" si="15"/>
        <v>6.8793986846261008</v>
      </c>
      <c r="AO15" s="13"/>
      <c r="AP15" s="13">
        <f>[11]FP!U11</f>
        <v>2238.1787100000001</v>
      </c>
      <c r="AQ15" s="13">
        <f>[3]REG5!AP16</f>
        <v>1186.7299</v>
      </c>
      <c r="AR15" s="13">
        <f t="shared" si="16"/>
        <v>1051.4488100000001</v>
      </c>
      <c r="AS15" s="13">
        <f t="shared" si="17"/>
        <v>88.600515584885827</v>
      </c>
      <c r="AT15" s="13"/>
      <c r="AU15" s="13">
        <f>[12]FP!U11</f>
        <v>0</v>
      </c>
      <c r="AV15" s="13">
        <f>[3]REG5!AU16</f>
        <v>0</v>
      </c>
      <c r="AW15" s="13">
        <f t="shared" si="18"/>
        <v>0</v>
      </c>
      <c r="AX15" s="13"/>
      <c r="AY15" s="13"/>
      <c r="AZ15" s="13"/>
      <c r="BA15" s="15">
        <f>[3]REG5!AZ16</f>
        <v>0</v>
      </c>
      <c r="BB15" s="15"/>
      <c r="BC15" s="15"/>
      <c r="BD15" s="13"/>
      <c r="BE15" s="13">
        <f t="shared" si="20"/>
        <v>10794.15488</v>
      </c>
      <c r="BF15" s="13">
        <f t="shared" si="20"/>
        <v>9195.8418399999991</v>
      </c>
      <c r="BG15" s="13">
        <f t="shared" si="22"/>
        <v>1598.3130400000009</v>
      </c>
      <c r="BH15" s="13">
        <f t="shared" si="21"/>
        <v>17.380823504898395</v>
      </c>
      <c r="BJ15"/>
      <c r="BK15"/>
      <c r="BL15"/>
    </row>
    <row r="16" spans="1:64" ht="15" customHeight="1" x14ac:dyDescent="0.2">
      <c r="A16" s="3" t="s">
        <v>27</v>
      </c>
      <c r="B16" s="13">
        <f>[2]FP!U12</f>
        <v>0</v>
      </c>
      <c r="C16" s="14">
        <f>[3]REG5!B17</f>
        <v>0</v>
      </c>
      <c r="D16" s="13">
        <f t="shared" si="0"/>
        <v>0</v>
      </c>
      <c r="E16" s="13"/>
      <c r="F16" s="17"/>
      <c r="G16" s="13">
        <f>[4]FP!U12</f>
        <v>0</v>
      </c>
      <c r="H16" s="14">
        <f>[3]REG5!G17</f>
        <v>0</v>
      </c>
      <c r="I16" s="13">
        <f t="shared" si="2"/>
        <v>0</v>
      </c>
      <c r="J16" s="13"/>
      <c r="K16" s="13"/>
      <c r="L16" s="13">
        <f>[5]FP!U12</f>
        <v>0</v>
      </c>
      <c r="M16" s="14">
        <f>[3]REG5!L17</f>
        <v>0</v>
      </c>
      <c r="N16" s="13">
        <f t="shared" si="4"/>
        <v>0</v>
      </c>
      <c r="O16" s="13"/>
      <c r="P16" s="13"/>
      <c r="Q16" s="13">
        <f>[6]FP!U12</f>
        <v>0</v>
      </c>
      <c r="R16" s="13">
        <f>[3]REG5!Q17</f>
        <v>-70814.651670000007</v>
      </c>
      <c r="S16" s="13">
        <f t="shared" si="6"/>
        <v>70814.651670000007</v>
      </c>
      <c r="T16" s="13">
        <f t="shared" si="7"/>
        <v>-100</v>
      </c>
      <c r="U16" s="17"/>
      <c r="V16" s="13">
        <f>[7]FP!U12</f>
        <v>17156.72</v>
      </c>
      <c r="W16" s="13">
        <f>[3]REG5!V17</f>
        <v>8300.4628100000009</v>
      </c>
      <c r="X16" s="13">
        <f t="shared" si="8"/>
        <v>8856.2571900000003</v>
      </c>
      <c r="Y16" s="13">
        <f t="shared" si="9"/>
        <v>106.69594446384852</v>
      </c>
      <c r="Z16" s="13"/>
      <c r="AA16" s="13">
        <f>[8]FP!U12</f>
        <v>0</v>
      </c>
      <c r="AB16" s="13">
        <f>[3]REG5!AA17</f>
        <v>0</v>
      </c>
      <c r="AC16" s="13">
        <f t="shared" si="10"/>
        <v>0</v>
      </c>
      <c r="AD16" s="13"/>
      <c r="AE16" s="13"/>
      <c r="AF16" s="13">
        <f>[9]FP!U12</f>
        <v>0</v>
      </c>
      <c r="AG16" s="13">
        <f>[3]REG5!AF17</f>
        <v>0</v>
      </c>
      <c r="AH16" s="13">
        <f t="shared" si="12"/>
        <v>0</v>
      </c>
      <c r="AI16" s="13"/>
      <c r="AJ16" s="13"/>
      <c r="AK16" s="13">
        <f>[10]FP!U12</f>
        <v>0</v>
      </c>
      <c r="AL16" s="13">
        <f>[3]REG5!AK17</f>
        <v>0</v>
      </c>
      <c r="AM16" s="13">
        <f t="shared" si="14"/>
        <v>0</v>
      </c>
      <c r="AN16" s="13"/>
      <c r="AO16" s="13"/>
      <c r="AP16" s="13">
        <f>[11]FP!U12</f>
        <v>0</v>
      </c>
      <c r="AQ16" s="13">
        <f>[3]REG5!AP17</f>
        <v>0</v>
      </c>
      <c r="AR16" s="13">
        <f t="shared" si="16"/>
        <v>0</v>
      </c>
      <c r="AS16" s="13"/>
      <c r="AT16" s="13"/>
      <c r="AU16" s="13">
        <f>[12]FP!U12</f>
        <v>0</v>
      </c>
      <c r="AV16" s="13">
        <f>[3]REG5!AU17</f>
        <v>4052.7482500000001</v>
      </c>
      <c r="AW16" s="13">
        <f t="shared" si="18"/>
        <v>-4052.7482500000001</v>
      </c>
      <c r="AX16" s="13">
        <f t="shared" si="19"/>
        <v>-100</v>
      </c>
      <c r="AY16" s="13"/>
      <c r="AZ16" s="13"/>
      <c r="BA16" s="15">
        <f>[3]REG5!AZ17</f>
        <v>0</v>
      </c>
      <c r="BB16" s="15"/>
      <c r="BC16" s="15"/>
      <c r="BD16" s="13"/>
      <c r="BE16" s="13">
        <f t="shared" si="20"/>
        <v>17156.72</v>
      </c>
      <c r="BF16" s="13">
        <f t="shared" si="20"/>
        <v>-58461.440610000012</v>
      </c>
      <c r="BG16" s="13">
        <f>BE16-BF16</f>
        <v>75618.160610000021</v>
      </c>
      <c r="BH16" s="13">
        <f t="shared" si="21"/>
        <v>-129.34707017306258</v>
      </c>
      <c r="BJ16"/>
      <c r="BK16"/>
      <c r="BL16"/>
    </row>
    <row r="17" spans="1:64" ht="15" customHeight="1" x14ac:dyDescent="0.2">
      <c r="A17" s="3" t="s">
        <v>28</v>
      </c>
      <c r="B17" s="14">
        <f>B11-B12-B13-B14-B15-B16</f>
        <v>3885992.7190300007</v>
      </c>
      <c r="C17" s="14">
        <f>[3]REG5!B18</f>
        <v>3729039.5654399996</v>
      </c>
      <c r="D17" s="14">
        <f t="shared" si="0"/>
        <v>156953.15359000117</v>
      </c>
      <c r="E17" s="14">
        <f t="shared" si="1"/>
        <v>4.2089431027927917</v>
      </c>
      <c r="F17" s="19"/>
      <c r="G17" s="14">
        <f>G11-G12-G13-G14-G15-G16</f>
        <v>1727267.4286900002</v>
      </c>
      <c r="H17" s="14">
        <f>[3]REG5!G18</f>
        <v>2082013.4482599995</v>
      </c>
      <c r="I17" s="14">
        <f t="shared" si="2"/>
        <v>-354746.01956999931</v>
      </c>
      <c r="J17" s="14">
        <f t="shared" si="3"/>
        <v>-17.038603658706965</v>
      </c>
      <c r="K17" s="14"/>
      <c r="L17" s="14">
        <f>L11-L12-L13-L14-L15-L16</f>
        <v>786526.84799000004</v>
      </c>
      <c r="M17" s="14">
        <f>[3]REG5!L18</f>
        <v>771221.39227999991</v>
      </c>
      <c r="N17" s="14">
        <f t="shared" si="4"/>
        <v>15305.455710000126</v>
      </c>
      <c r="O17" s="14">
        <f t="shared" si="5"/>
        <v>1.9845735431108635</v>
      </c>
      <c r="P17" s="14"/>
      <c r="Q17" s="14">
        <f>Q11-Q12-Q13-Q14-Q15-Q16</f>
        <v>2888309.6522599994</v>
      </c>
      <c r="R17" s="14">
        <f>[3]REG5!Q18</f>
        <v>3264575.1712199999</v>
      </c>
      <c r="S17" s="14">
        <f t="shared" si="6"/>
        <v>-376265.51896000048</v>
      </c>
      <c r="T17" s="14">
        <f t="shared" si="7"/>
        <v>-11.525711592647653</v>
      </c>
      <c r="U17" s="19"/>
      <c r="V17" s="14">
        <f>V11-V12-V13-V14-V15-V16</f>
        <v>1269838.7742100002</v>
      </c>
      <c r="W17" s="14">
        <f>[3]REG5!V18</f>
        <v>998172.33742999996</v>
      </c>
      <c r="X17" s="14">
        <f t="shared" si="8"/>
        <v>271666.43678000022</v>
      </c>
      <c r="Y17" s="14">
        <f t="shared" si="9"/>
        <v>27.216386048070753</v>
      </c>
      <c r="Z17" s="14"/>
      <c r="AA17" s="14">
        <f>AA11-AA12-AA13-AA14-AA15-AA16</f>
        <v>670952.50778999995</v>
      </c>
      <c r="AB17" s="14">
        <f>[3]REG5!AA18</f>
        <v>596028.07347000006</v>
      </c>
      <c r="AC17" s="14">
        <f t="shared" si="10"/>
        <v>74924.434319999884</v>
      </c>
      <c r="AD17" s="14">
        <f t="shared" si="11"/>
        <v>12.570621696357238</v>
      </c>
      <c r="AE17" s="14"/>
      <c r="AF17" s="14">
        <f>AF11-AF12-AF13-AF14-AF15-AF16</f>
        <v>613706.75112000003</v>
      </c>
      <c r="AG17" s="14">
        <f>[3]REG5!AF18</f>
        <v>528823.63052000001</v>
      </c>
      <c r="AH17" s="14">
        <f t="shared" si="12"/>
        <v>84883.120600000024</v>
      </c>
      <c r="AI17" s="14">
        <f t="shared" si="13"/>
        <v>16.051310058995131</v>
      </c>
      <c r="AJ17" s="14"/>
      <c r="AK17" s="14">
        <f>AK11-AK12-AK13-AK14-AK15-AK16</f>
        <v>978925.04812999978</v>
      </c>
      <c r="AL17" s="14">
        <f>[3]REG5!AK18</f>
        <v>823866.41719999991</v>
      </c>
      <c r="AM17" s="14">
        <f t="shared" si="14"/>
        <v>155058.63092999987</v>
      </c>
      <c r="AN17" s="14">
        <f t="shared" si="15"/>
        <v>18.820846158165249</v>
      </c>
      <c r="AO17" s="14"/>
      <c r="AP17" s="14">
        <f>AP11-AP12-AP13-AP14-AP15-AP16</f>
        <v>674916.82469000004</v>
      </c>
      <c r="AQ17" s="14">
        <f>[3]REG5!AP18</f>
        <v>666753.16846000007</v>
      </c>
      <c r="AR17" s="14">
        <f t="shared" si="16"/>
        <v>8163.6562299999641</v>
      </c>
      <c r="AS17" s="14">
        <f t="shared" si="17"/>
        <v>1.2243895666601123</v>
      </c>
      <c r="AT17" s="14"/>
      <c r="AU17" s="14">
        <f>AU11-AU12-AU13-AU14-AU15-AU16</f>
        <v>1284204.5956900003</v>
      </c>
      <c r="AV17" s="14">
        <f>[3]REG5!AU18</f>
        <v>1333654.3876100001</v>
      </c>
      <c r="AW17" s="14">
        <f t="shared" si="18"/>
        <v>-49449.791919999756</v>
      </c>
      <c r="AX17" s="14">
        <f t="shared" si="19"/>
        <v>-3.7078415802025866</v>
      </c>
      <c r="AY17" s="14"/>
      <c r="AZ17" s="14"/>
      <c r="BA17" s="20">
        <f>[3]REG5!AZ18</f>
        <v>0</v>
      </c>
      <c r="BB17" s="20"/>
      <c r="BC17" s="20"/>
      <c r="BD17" s="14"/>
      <c r="BE17" s="14">
        <f>BE11-BE12-BE13-BE14-BE15-BE16</f>
        <v>14780641.149599999</v>
      </c>
      <c r="BF17" s="14">
        <f>BF11-BF12-BF13-BF14-BF15-BF16</f>
        <v>14794147.59189</v>
      </c>
      <c r="BG17" s="14">
        <f t="shared" si="22"/>
        <v>-13506.442290000618</v>
      </c>
      <c r="BH17" s="14">
        <f t="shared" si="21"/>
        <v>-9.1295846591423147E-2</v>
      </c>
      <c r="BJ17" s="21"/>
      <c r="BK17" s="21"/>
      <c r="BL17" s="21"/>
    </row>
    <row r="18" spans="1:64" ht="15" customHeight="1" x14ac:dyDescent="0.2">
      <c r="A18" s="3" t="s">
        <v>29</v>
      </c>
      <c r="B18" s="14">
        <f>[2]FP!$U$14</f>
        <v>60270.688549999992</v>
      </c>
      <c r="C18" s="14">
        <f>[3]REG5!B19</f>
        <v>39646.312950000007</v>
      </c>
      <c r="D18" s="14">
        <f t="shared" si="0"/>
        <v>20624.375599999985</v>
      </c>
      <c r="E18" s="14">
        <f t="shared" si="1"/>
        <v>52.020917117842558</v>
      </c>
      <c r="F18" s="19"/>
      <c r="G18" s="14">
        <f>[4]FP!$U$14</f>
        <v>56941.068729999999</v>
      </c>
      <c r="H18" s="14">
        <f>[3]REG5!G19</f>
        <v>70459.861369999999</v>
      </c>
      <c r="I18" s="14">
        <f t="shared" si="2"/>
        <v>-13518.79264</v>
      </c>
      <c r="J18" s="14">
        <f t="shared" si="3"/>
        <v>-19.186516091778678</v>
      </c>
      <c r="K18" s="14"/>
      <c r="L18" s="14">
        <f>[5]FP!$U$14</f>
        <v>53794.303409999993</v>
      </c>
      <c r="M18" s="14">
        <f>[3]REG5!L19</f>
        <v>51856.441940000004</v>
      </c>
      <c r="N18" s="14">
        <f t="shared" si="4"/>
        <v>1937.8614699999889</v>
      </c>
      <c r="O18" s="14">
        <f t="shared" si="5"/>
        <v>3.7369734549897831</v>
      </c>
      <c r="P18" s="14"/>
      <c r="Q18" s="14">
        <f>[6]FP!$U$14</f>
        <v>91134.929799999998</v>
      </c>
      <c r="R18" s="14">
        <f>[3]REG5!Q19</f>
        <v>107698.56002999999</v>
      </c>
      <c r="S18" s="14">
        <f t="shared" si="6"/>
        <v>-16563.630229999995</v>
      </c>
      <c r="T18" s="14">
        <f t="shared" si="7"/>
        <v>-15.379620883868931</v>
      </c>
      <c r="U18" s="19"/>
      <c r="V18" s="14">
        <f>[7]FP!$U$14</f>
        <v>29933.943860000003</v>
      </c>
      <c r="W18" s="14">
        <f>[3]REG5!V19</f>
        <v>33425.466630000003</v>
      </c>
      <c r="X18" s="14">
        <f t="shared" si="8"/>
        <v>-3491.5227699999996</v>
      </c>
      <c r="Y18" s="14">
        <f t="shared" si="9"/>
        <v>-10.445696416594796</v>
      </c>
      <c r="Z18" s="14"/>
      <c r="AA18" s="14">
        <f>[8]FP!$U$14</f>
        <v>33382.674560000007</v>
      </c>
      <c r="AB18" s="14">
        <f>[3]REG5!AA19</f>
        <v>35413.966999999997</v>
      </c>
      <c r="AC18" s="14">
        <f t="shared" si="10"/>
        <v>-2031.2924399999902</v>
      </c>
      <c r="AD18" s="14">
        <f t="shared" si="11"/>
        <v>-5.7358511685516342</v>
      </c>
      <c r="AE18" s="14"/>
      <c r="AF18" s="14">
        <f>[9]FP!$U$14</f>
        <v>19296.145059999999</v>
      </c>
      <c r="AG18" s="14">
        <f>[3]REG5!AF19</f>
        <v>22006.656160000002</v>
      </c>
      <c r="AH18" s="14">
        <f t="shared" si="12"/>
        <v>-2710.5111000000034</v>
      </c>
      <c r="AI18" s="14">
        <f t="shared" si="13"/>
        <v>-12.316778525066042</v>
      </c>
      <c r="AJ18" s="14"/>
      <c r="AK18" s="14">
        <f>[10]FP!$U$14</f>
        <v>27719.971729999997</v>
      </c>
      <c r="AL18" s="14">
        <f>[3]REG5!AK19</f>
        <v>37404.57591</v>
      </c>
      <c r="AM18" s="14">
        <f t="shared" si="14"/>
        <v>-9684.6041800000021</v>
      </c>
      <c r="AN18" s="14">
        <f t="shared" si="15"/>
        <v>-25.891495744537639</v>
      </c>
      <c r="AO18" s="14"/>
      <c r="AP18" s="14">
        <f>[11]FP!$U$14</f>
        <v>33474.522859999997</v>
      </c>
      <c r="AQ18" s="14">
        <f>[3]REG5!AP19</f>
        <v>42279.719389999998</v>
      </c>
      <c r="AR18" s="14">
        <f t="shared" si="16"/>
        <v>-8805.1965300000011</v>
      </c>
      <c r="AS18" s="14">
        <f t="shared" si="17"/>
        <v>-20.826052436106295</v>
      </c>
      <c r="AT18" s="14"/>
      <c r="AU18" s="14">
        <f>[12]FP!$U$14</f>
        <v>38180.943539999993</v>
      </c>
      <c r="AV18" s="14">
        <f>[3]REG5!AU19</f>
        <v>45170.734200000006</v>
      </c>
      <c r="AW18" s="14">
        <f t="shared" si="18"/>
        <v>-6989.7906600000133</v>
      </c>
      <c r="AX18" s="14">
        <f t="shared" si="19"/>
        <v>-15.47415773463344</v>
      </c>
      <c r="AY18" s="14"/>
      <c r="AZ18" s="14"/>
      <c r="BA18" s="20">
        <f>[3]REG5!AZ19</f>
        <v>0</v>
      </c>
      <c r="BB18" s="20"/>
      <c r="BC18" s="20"/>
      <c r="BD18" s="14"/>
      <c r="BE18" s="14">
        <f>G18+L18+Q18+V18+AA18+AP18+AU18+AK18+B18+AF18+AZ18</f>
        <v>444129.19209999999</v>
      </c>
      <c r="BF18" s="14">
        <f>H18+M18+R18+W18+AB18+AQ18+AV18+AL18+C18+AG18+BA18</f>
        <v>485362.29557999998</v>
      </c>
      <c r="BG18" s="14">
        <f t="shared" si="22"/>
        <v>-41233.103479999991</v>
      </c>
      <c r="BH18" s="14">
        <f t="shared" si="21"/>
        <v>-8.4953248028314832</v>
      </c>
      <c r="BJ18" s="21"/>
    </row>
    <row r="19" spans="1:64" ht="15" customHeight="1" x14ac:dyDescent="0.2">
      <c r="A19" s="3" t="s">
        <v>30</v>
      </c>
      <c r="B19" s="14">
        <f>B17+B18</f>
        <v>3946263.4075800008</v>
      </c>
      <c r="C19" s="14">
        <f>[3]REG5!B20</f>
        <v>3768685.8783899997</v>
      </c>
      <c r="D19" s="14">
        <f t="shared" si="0"/>
        <v>177577.52919000108</v>
      </c>
      <c r="E19" s="14">
        <f t="shared" si="1"/>
        <v>4.7119217393056658</v>
      </c>
      <c r="F19" s="19"/>
      <c r="G19" s="14">
        <f>G17+G18</f>
        <v>1784208.4974200001</v>
      </c>
      <c r="H19" s="14">
        <f>[3]REG5!G20</f>
        <v>2152473.3096299996</v>
      </c>
      <c r="I19" s="14">
        <f t="shared" si="2"/>
        <v>-368264.81220999942</v>
      </c>
      <c r="J19" s="14">
        <f t="shared" si="3"/>
        <v>-17.108914222648476</v>
      </c>
      <c r="K19" s="14"/>
      <c r="L19" s="14">
        <f>L17+L18</f>
        <v>840321.15140000009</v>
      </c>
      <c r="M19" s="14">
        <f>[3]REG5!L20</f>
        <v>823077.83421999996</v>
      </c>
      <c r="N19" s="14">
        <f t="shared" si="4"/>
        <v>17243.317180000129</v>
      </c>
      <c r="O19" s="14">
        <f t="shared" si="5"/>
        <v>2.0949801419863254</v>
      </c>
      <c r="P19" s="14"/>
      <c r="Q19" s="14">
        <f>Q17+Q18</f>
        <v>2979444.5820599995</v>
      </c>
      <c r="R19" s="14">
        <f>[3]REG5!Q20</f>
        <v>3372273.7312499997</v>
      </c>
      <c r="S19" s="14">
        <f t="shared" si="6"/>
        <v>-392829.14919000026</v>
      </c>
      <c r="T19" s="14">
        <f t="shared" si="7"/>
        <v>-11.648791898171043</v>
      </c>
      <c r="U19" s="19"/>
      <c r="V19" s="14">
        <f>V17+V18</f>
        <v>1299772.7180700002</v>
      </c>
      <c r="W19" s="14">
        <f>[3]REG5!V20</f>
        <v>1031597.80406</v>
      </c>
      <c r="X19" s="14">
        <f t="shared" si="8"/>
        <v>268174.91401000018</v>
      </c>
      <c r="Y19" s="14">
        <f t="shared" si="9"/>
        <v>25.996072592880644</v>
      </c>
      <c r="Z19" s="14"/>
      <c r="AA19" s="14">
        <f>AA17+AA18</f>
        <v>704335.1823499999</v>
      </c>
      <c r="AB19" s="14">
        <f>[3]REG5!AA20</f>
        <v>631442.04047000001</v>
      </c>
      <c r="AC19" s="14">
        <f t="shared" si="10"/>
        <v>72893.141879999894</v>
      </c>
      <c r="AD19" s="14">
        <f t="shared" si="11"/>
        <v>11.54391649718848</v>
      </c>
      <c r="AE19" s="14"/>
      <c r="AF19" s="14">
        <f>AF17+AF18</f>
        <v>633002.89618000004</v>
      </c>
      <c r="AG19" s="14">
        <f>[3]REG5!AF20</f>
        <v>550830.28668000002</v>
      </c>
      <c r="AH19" s="14">
        <f t="shared" si="12"/>
        <v>82172.60950000002</v>
      </c>
      <c r="AI19" s="14">
        <f t="shared" si="13"/>
        <v>14.91795412980577</v>
      </c>
      <c r="AJ19" s="14"/>
      <c r="AK19" s="14">
        <f>AK17+AK18</f>
        <v>1006645.0198599998</v>
      </c>
      <c r="AL19" s="14">
        <f>[3]REG5!AK20</f>
        <v>861270.99310999992</v>
      </c>
      <c r="AM19" s="14">
        <f t="shared" si="14"/>
        <v>145374.02674999984</v>
      </c>
      <c r="AN19" s="14">
        <f t="shared" si="15"/>
        <v>16.87901112576224</v>
      </c>
      <c r="AO19" s="14"/>
      <c r="AP19" s="14">
        <f>AP17+AP18</f>
        <v>708391.34755000006</v>
      </c>
      <c r="AQ19" s="14">
        <f>[3]REG5!AP20</f>
        <v>709032.88785000006</v>
      </c>
      <c r="AR19" s="14">
        <f t="shared" si="16"/>
        <v>-641.54029999999329</v>
      </c>
      <c r="AS19" s="14">
        <f t="shared" si="17"/>
        <v>-9.0481035646362687E-2</v>
      </c>
      <c r="AT19" s="14"/>
      <c r="AU19" s="14">
        <f>AU17+AU18</f>
        <v>1322385.5392300002</v>
      </c>
      <c r="AV19" s="14">
        <f>[3]REG5!AU20</f>
        <v>1378825.1218100002</v>
      </c>
      <c r="AW19" s="14">
        <f t="shared" si="18"/>
        <v>-56439.582579999929</v>
      </c>
      <c r="AX19" s="14">
        <f t="shared" si="19"/>
        <v>-4.0933097089144281</v>
      </c>
      <c r="AY19" s="14"/>
      <c r="AZ19" s="14"/>
      <c r="BA19" s="20">
        <f>[3]REG5!AZ20</f>
        <v>0</v>
      </c>
      <c r="BB19" s="20"/>
      <c r="BC19" s="20"/>
      <c r="BD19" s="14"/>
      <c r="BE19" s="14">
        <f>BE17+BE18</f>
        <v>15224770.341699999</v>
      </c>
      <c r="BF19" s="14">
        <f>BF17+BF18</f>
        <v>15279509.887469999</v>
      </c>
      <c r="BG19" s="14">
        <f t="shared" si="22"/>
        <v>-54739.545770000666</v>
      </c>
      <c r="BH19" s="14">
        <f t="shared" si="21"/>
        <v>-0.3582545917581425</v>
      </c>
      <c r="BJ19" s="21"/>
    </row>
    <row r="20" spans="1:64" ht="15" customHeight="1" x14ac:dyDescent="0.2">
      <c r="A20" s="3" t="s">
        <v>31</v>
      </c>
      <c r="B20" s="14">
        <f>[2]FP!$U$16</f>
        <v>3976715.0812000004</v>
      </c>
      <c r="C20" s="14">
        <f>[3]REG5!B21</f>
        <v>3723196.5302400002</v>
      </c>
      <c r="D20" s="14">
        <f t="shared" si="0"/>
        <v>253518.55096000014</v>
      </c>
      <c r="E20" s="14">
        <f t="shared" si="1"/>
        <v>6.8091638166534851</v>
      </c>
      <c r="F20" s="14"/>
      <c r="G20" s="14">
        <f>[4]FP!$U$16</f>
        <v>1493826.9152099998</v>
      </c>
      <c r="H20" s="14">
        <f>[3]REG5!G21</f>
        <v>1785586.0205999999</v>
      </c>
      <c r="I20" s="14">
        <f t="shared" si="2"/>
        <v>-291759.10539000016</v>
      </c>
      <c r="J20" s="14">
        <f t="shared" si="3"/>
        <v>-16.339683556212098</v>
      </c>
      <c r="K20" s="14"/>
      <c r="L20" s="14">
        <f>[5]FP!$U$16</f>
        <v>671044.08232999989</v>
      </c>
      <c r="M20" s="14">
        <f>[3]REG5!L21</f>
        <v>614422.57601999992</v>
      </c>
      <c r="N20" s="14">
        <f t="shared" si="4"/>
        <v>56621.506309999968</v>
      </c>
      <c r="O20" s="14">
        <f t="shared" si="5"/>
        <v>9.2154013410075102</v>
      </c>
      <c r="P20" s="14"/>
      <c r="Q20" s="14">
        <f>[6]FP!$U$16</f>
        <v>2687311.73257</v>
      </c>
      <c r="R20" s="14">
        <f>[3]REG5!Q21</f>
        <v>3023131.7797299996</v>
      </c>
      <c r="S20" s="14">
        <f t="shared" si="6"/>
        <v>-335820.04715999961</v>
      </c>
      <c r="T20" s="14">
        <f t="shared" si="7"/>
        <v>-11.108349606578917</v>
      </c>
      <c r="U20" s="14"/>
      <c r="V20" s="14">
        <f>[7]FP!$U$16</f>
        <v>1002155.68395</v>
      </c>
      <c r="W20" s="14">
        <f>[3]REG5!V21</f>
        <v>834556.01347000001</v>
      </c>
      <c r="X20" s="14">
        <f t="shared" si="8"/>
        <v>167599.67047999997</v>
      </c>
      <c r="Y20" s="14">
        <f t="shared" si="9"/>
        <v>20.082495096181429</v>
      </c>
      <c r="Z20" s="14"/>
      <c r="AA20" s="14">
        <f>[8]FP!$U$16</f>
        <v>538620.90506000002</v>
      </c>
      <c r="AB20" s="14">
        <f>[3]REG5!AA21</f>
        <v>466574.56761999999</v>
      </c>
      <c r="AC20" s="14">
        <f t="shared" si="10"/>
        <v>72046.337440000032</v>
      </c>
      <c r="AD20" s="14">
        <f t="shared" si="11"/>
        <v>15.441548348318445</v>
      </c>
      <c r="AE20" s="14"/>
      <c r="AF20" s="14">
        <f>[9]FP!$U$16</f>
        <v>490279.42050000001</v>
      </c>
      <c r="AG20" s="14">
        <f>[3]REG5!AF21</f>
        <v>405944.26136</v>
      </c>
      <c r="AH20" s="14">
        <f t="shared" si="12"/>
        <v>84335.159140000003</v>
      </c>
      <c r="AI20" s="14">
        <f t="shared" si="13"/>
        <v>20.77505883626959</v>
      </c>
      <c r="AJ20" s="14"/>
      <c r="AK20" s="14">
        <f>[10]FP!$U$16</f>
        <v>876409.55273</v>
      </c>
      <c r="AL20" s="14">
        <f>[3]REG5!AK21</f>
        <v>725746.71928999992</v>
      </c>
      <c r="AM20" s="14">
        <f t="shared" si="14"/>
        <v>150662.83344000007</v>
      </c>
      <c r="AN20" s="14">
        <f t="shared" si="15"/>
        <v>20.759698864005056</v>
      </c>
      <c r="AO20" s="14"/>
      <c r="AP20" s="14">
        <f>[11]FP!$U$16</f>
        <v>565409.10403000005</v>
      </c>
      <c r="AQ20" s="14">
        <f>[3]REG5!AP21</f>
        <v>534006.22941000003</v>
      </c>
      <c r="AR20" s="14">
        <f t="shared" si="16"/>
        <v>31402.874620000017</v>
      </c>
      <c r="AS20" s="14">
        <f t="shared" si="17"/>
        <v>5.880619530355605</v>
      </c>
      <c r="AT20" s="14"/>
      <c r="AU20" s="14">
        <f>[12]FP!$U$16</f>
        <v>1047152.9252299999</v>
      </c>
      <c r="AV20" s="14">
        <f>[3]REG5!AU21</f>
        <v>1073515.6063299999</v>
      </c>
      <c r="AW20" s="14">
        <f t="shared" si="18"/>
        <v>-26362.681099999929</v>
      </c>
      <c r="AX20" s="14">
        <f t="shared" si="19"/>
        <v>-2.4557333814759663</v>
      </c>
      <c r="AY20" s="14"/>
      <c r="AZ20" s="14"/>
      <c r="BA20" s="20">
        <f>[3]REG5!AZ21</f>
        <v>0</v>
      </c>
      <c r="BB20" s="20"/>
      <c r="BC20" s="20"/>
      <c r="BD20" s="14"/>
      <c r="BE20" s="14">
        <f>G20+L20+Q20+V20+AA20+AP20+AU20+AK20+B20+AF20+AZ20</f>
        <v>13348925.40281</v>
      </c>
      <c r="BF20" s="14">
        <f>H20+M20+R20+W20+AB20+AQ20+AV20+AL20+C20+AG20+BA20</f>
        <v>13186680.30407</v>
      </c>
      <c r="BG20" s="14">
        <f t="shared" si="22"/>
        <v>162245.09874000028</v>
      </c>
      <c r="BH20" s="14">
        <f t="shared" si="21"/>
        <v>1.2303710638220613</v>
      </c>
      <c r="BI20" s="16"/>
      <c r="BJ20" s="16"/>
    </row>
    <row r="21" spans="1:64" ht="15" customHeight="1" x14ac:dyDescent="0.2">
      <c r="A21" s="3" t="s">
        <v>32</v>
      </c>
      <c r="B21" s="14">
        <f>ROUND((B20/B19*100),0)</f>
        <v>101</v>
      </c>
      <c r="C21" s="14">
        <f>[3]REG5!B22</f>
        <v>99</v>
      </c>
      <c r="D21" s="22" t="s">
        <v>1</v>
      </c>
      <c r="E21" s="14">
        <f>B21-C21</f>
        <v>2</v>
      </c>
      <c r="F21" s="14"/>
      <c r="G21" s="14">
        <f>ROUND((G20/G19*100),0)</f>
        <v>84</v>
      </c>
      <c r="H21" s="14">
        <f>[3]REG5!G22</f>
        <v>83</v>
      </c>
      <c r="I21" s="22" t="s">
        <v>1</v>
      </c>
      <c r="J21" s="14">
        <f>G21-H21</f>
        <v>1</v>
      </c>
      <c r="K21" s="14"/>
      <c r="L21" s="14">
        <f>ROUND((L20/L19*100),0)</f>
        <v>80</v>
      </c>
      <c r="M21" s="14">
        <f>[3]REG5!L22</f>
        <v>75</v>
      </c>
      <c r="N21" s="22" t="s">
        <v>1</v>
      </c>
      <c r="O21" s="14">
        <f>L21-M21</f>
        <v>5</v>
      </c>
      <c r="P21" s="14"/>
      <c r="Q21" s="14">
        <f>ROUND((Q20/Q19*100),0)</f>
        <v>90</v>
      </c>
      <c r="R21" s="14">
        <f>[3]REG5!Q22</f>
        <v>90</v>
      </c>
      <c r="S21" s="22" t="s">
        <v>1</v>
      </c>
      <c r="T21" s="14">
        <f>Q21-R21</f>
        <v>0</v>
      </c>
      <c r="U21" s="14"/>
      <c r="V21" s="14">
        <f>ROUND((V20/V19*100),0)</f>
        <v>77</v>
      </c>
      <c r="W21" s="14">
        <f>[3]REG5!V22</f>
        <v>81</v>
      </c>
      <c r="X21" s="22" t="s">
        <v>1</v>
      </c>
      <c r="Y21" s="14">
        <f>V21-W21</f>
        <v>-4</v>
      </c>
      <c r="Z21" s="14"/>
      <c r="AA21" s="14">
        <f>ROUND((AA20/AA19*100),0)</f>
        <v>76</v>
      </c>
      <c r="AB21" s="14">
        <f>[3]REG5!AA22</f>
        <v>74</v>
      </c>
      <c r="AC21" s="22" t="s">
        <v>1</v>
      </c>
      <c r="AD21" s="14">
        <f>AA21-AB21</f>
        <v>2</v>
      </c>
      <c r="AE21" s="14"/>
      <c r="AF21" s="14">
        <f>ROUND((AF20/AF19*100),0)</f>
        <v>77</v>
      </c>
      <c r="AG21" s="14">
        <f>[3]REG5!AF22</f>
        <v>74</v>
      </c>
      <c r="AH21" s="22" t="s">
        <v>1</v>
      </c>
      <c r="AI21" s="14">
        <f>AF21-AG21</f>
        <v>3</v>
      </c>
      <c r="AJ21" s="14"/>
      <c r="AK21" s="14">
        <f>ROUND((AK20/AK19*100),0)</f>
        <v>87</v>
      </c>
      <c r="AL21" s="14">
        <f>[3]REG5!AK22</f>
        <v>84</v>
      </c>
      <c r="AM21" s="22" t="s">
        <v>1</v>
      </c>
      <c r="AN21" s="14">
        <f>AK21-AL21</f>
        <v>3</v>
      </c>
      <c r="AO21" s="14"/>
      <c r="AP21" s="14">
        <f>ROUND((AP20/AP19*100),0)</f>
        <v>80</v>
      </c>
      <c r="AQ21" s="14">
        <f>[3]REG5!AP22</f>
        <v>75</v>
      </c>
      <c r="AR21" s="22" t="s">
        <v>1</v>
      </c>
      <c r="AS21" s="14">
        <f>AP21-AQ21</f>
        <v>5</v>
      </c>
      <c r="AT21" s="14"/>
      <c r="AU21" s="14">
        <f>ROUND((AU20/AU19*100),0)</f>
        <v>79</v>
      </c>
      <c r="AV21" s="14">
        <f>[3]REG5!AU22</f>
        <v>78</v>
      </c>
      <c r="AW21" s="22" t="s">
        <v>1</v>
      </c>
      <c r="AX21" s="14">
        <f>AU21-AV21</f>
        <v>1</v>
      </c>
      <c r="AY21" s="14"/>
      <c r="AZ21" s="14"/>
      <c r="BA21" s="20" t="e">
        <f>[3]REG5!AZ22</f>
        <v>#DIV/0!</v>
      </c>
      <c r="BB21" s="23"/>
      <c r="BC21" s="20"/>
      <c r="BD21" s="14"/>
      <c r="BE21" s="14">
        <f>ROUND((BE20/BE19*100),0)</f>
        <v>88</v>
      </c>
      <c r="BF21" s="14">
        <f>ROUND((BF20/BF19*100),0)</f>
        <v>86</v>
      </c>
      <c r="BG21" s="22" t="s">
        <v>1</v>
      </c>
      <c r="BH21" s="14">
        <f>BE21-BF21</f>
        <v>2</v>
      </c>
      <c r="BI21" s="16"/>
      <c r="BJ21" s="21"/>
    </row>
    <row r="22" spans="1:64" ht="15" customHeight="1" x14ac:dyDescent="0.2">
      <c r="A22" s="3" t="s">
        <v>33</v>
      </c>
      <c r="B22" s="14">
        <f>[2]FP!$U$18</f>
        <v>182081.41852999997</v>
      </c>
      <c r="C22" s="14">
        <f>[3]REG5!B23</f>
        <v>134297.69481000002</v>
      </c>
      <c r="D22" s="14">
        <f>B22-C22</f>
        <v>47783.723719999951</v>
      </c>
      <c r="E22" s="14">
        <f>D22/C22*100</f>
        <v>35.580449677563564</v>
      </c>
      <c r="F22" s="14"/>
      <c r="G22" s="14">
        <f>[4]FP!$U$18</f>
        <v>233884.56201999998</v>
      </c>
      <c r="H22" s="14">
        <f>[3]REG5!G23</f>
        <v>236323.38749999998</v>
      </c>
      <c r="I22" s="14">
        <f>G22-H22</f>
        <v>-2438.8254799999995</v>
      </c>
      <c r="J22" s="14">
        <f>I22/H22*100</f>
        <v>-1.0319865104337165</v>
      </c>
      <c r="K22" s="14"/>
      <c r="L22" s="14">
        <f>[5]FP!$U$18</f>
        <v>145074.17483</v>
      </c>
      <c r="M22" s="14">
        <f>[3]REG5!L23</f>
        <v>135755.75031</v>
      </c>
      <c r="N22" s="14">
        <f>L22-M22</f>
        <v>9318.4245200000005</v>
      </c>
      <c r="O22" s="14">
        <f>N22/M22*100</f>
        <v>6.8641103590243935</v>
      </c>
      <c r="P22" s="14"/>
      <c r="Q22" s="14">
        <f>[6]FP!$U$18</f>
        <v>220711.44035000005</v>
      </c>
      <c r="R22" s="14">
        <f>[3]REG5!Q23</f>
        <v>224943.34984000001</v>
      </c>
      <c r="S22" s="14">
        <f>Q22-R22</f>
        <v>-4231.9094899999618</v>
      </c>
      <c r="T22" s="14">
        <f>S22/R22*100</f>
        <v>-1.8813223387177602</v>
      </c>
      <c r="U22" s="14"/>
      <c r="V22" s="14">
        <f>[7]FP!$U$18</f>
        <v>111366.72367000001</v>
      </c>
      <c r="W22" s="14">
        <f>[3]REG5!V23</f>
        <v>91716.783490000002</v>
      </c>
      <c r="X22" s="14">
        <f>V22-W22</f>
        <v>19649.940180000005</v>
      </c>
      <c r="Y22" s="14">
        <f>X22/W22*100</f>
        <v>21.424584936673519</v>
      </c>
      <c r="Z22" s="14"/>
      <c r="AA22" s="14">
        <f>[8]FP!$U$18</f>
        <v>115967.32197999999</v>
      </c>
      <c r="AB22" s="14">
        <f>[3]REG5!AA23</f>
        <v>100555.31464</v>
      </c>
      <c r="AC22" s="14">
        <f>AA22-AB22</f>
        <v>15412.007339999996</v>
      </c>
      <c r="AD22" s="14">
        <f>AC22/AB22*100</f>
        <v>15.326894849045839</v>
      </c>
      <c r="AE22" s="22" t="s">
        <v>1</v>
      </c>
      <c r="AF22" s="14">
        <f>[9]FP!$U$18</f>
        <v>136100.17587000001</v>
      </c>
      <c r="AG22" s="14">
        <f>[3]REG5!AF23</f>
        <v>124587.86583</v>
      </c>
      <c r="AH22" s="14">
        <f>AF22-AG22</f>
        <v>11512.310040000011</v>
      </c>
      <c r="AI22" s="14">
        <f>AH22/AG22*100</f>
        <v>9.2403140252105658</v>
      </c>
      <c r="AJ22" s="14"/>
      <c r="AK22" s="14">
        <f>[10]FP!$U$18</f>
        <v>93744.320170000006</v>
      </c>
      <c r="AL22" s="14">
        <f>[3]REG5!AK23</f>
        <v>92187.260119999992</v>
      </c>
      <c r="AM22" s="14">
        <f>AK22-AL22</f>
        <v>1557.0600500000146</v>
      </c>
      <c r="AN22" s="14">
        <f>AM22/AL22*100</f>
        <v>1.6890186865009247</v>
      </c>
      <c r="AO22" s="14"/>
      <c r="AP22" s="14">
        <f>[11]FP!$U$18</f>
        <v>88292.917170000001</v>
      </c>
      <c r="AQ22" s="14">
        <f>[3]REG5!AP23</f>
        <v>81686.285530000008</v>
      </c>
      <c r="AR22" s="14">
        <f>AP22-AQ22</f>
        <v>6606.6316399999923</v>
      </c>
      <c r="AS22" s="14">
        <f>AR22/AQ22*100</f>
        <v>8.0878100860316984</v>
      </c>
      <c r="AT22" s="14"/>
      <c r="AU22" s="14">
        <f>[12]FP!$U$18</f>
        <v>201789.42087</v>
      </c>
      <c r="AV22" s="14">
        <f>[3]REG5!AU23</f>
        <v>162922.33533</v>
      </c>
      <c r="AW22" s="14">
        <f>AU22-AV22</f>
        <v>38867.08554</v>
      </c>
      <c r="AX22" s="14">
        <f>AW22/AV22*100</f>
        <v>23.85620452915466</v>
      </c>
      <c r="AY22" s="14"/>
      <c r="AZ22" s="14"/>
      <c r="BA22" s="20">
        <f>[3]REG5!AZ23</f>
        <v>0</v>
      </c>
      <c r="BB22" s="20"/>
      <c r="BC22" s="20"/>
      <c r="BD22" s="14"/>
      <c r="BE22" s="14">
        <f>G22+L22+Q22+V22+AA22+AP22+AU22+AK22+B22+AF22+AZ22</f>
        <v>1529012.4754599999</v>
      </c>
      <c r="BF22" s="14">
        <f>H22+M22+R22+W22+AB22+AQ22+AV22+AL22+C22+AG22+BA22</f>
        <v>1384976.0274000003</v>
      </c>
      <c r="BG22" s="14">
        <f t="shared" si="22"/>
        <v>144036.44805999962</v>
      </c>
      <c r="BH22" s="14">
        <f>BG22/BF22*100</f>
        <v>10.39992355177422</v>
      </c>
      <c r="BI22" s="16"/>
      <c r="BJ22" s="16"/>
    </row>
    <row r="23" spans="1:64" ht="15" customHeight="1" x14ac:dyDescent="0.2">
      <c r="A23" s="3" t="s">
        <v>32</v>
      </c>
      <c r="B23" s="14">
        <f>ROUND((B22/B19*100),0)</f>
        <v>5</v>
      </c>
      <c r="C23" s="14">
        <f>[3]REG5!B24</f>
        <v>4</v>
      </c>
      <c r="D23" s="22" t="s">
        <v>1</v>
      </c>
      <c r="E23" s="14">
        <f>B23-C23</f>
        <v>1</v>
      </c>
      <c r="F23" s="14"/>
      <c r="G23" s="14">
        <f>ROUND((G22/G19*100),0)</f>
        <v>13</v>
      </c>
      <c r="H23" s="14">
        <f>[3]REG5!G24</f>
        <v>11</v>
      </c>
      <c r="I23" s="22" t="s">
        <v>1</v>
      </c>
      <c r="J23" s="14">
        <f>G23-H23</f>
        <v>2</v>
      </c>
      <c r="K23" s="14"/>
      <c r="L23" s="14">
        <f>ROUND((L22/L19*100),0)</f>
        <v>17</v>
      </c>
      <c r="M23" s="14">
        <f>[3]REG5!L24</f>
        <v>16</v>
      </c>
      <c r="N23" s="22" t="s">
        <v>1</v>
      </c>
      <c r="O23" s="14">
        <f>L23-M23</f>
        <v>1</v>
      </c>
      <c r="P23" s="14"/>
      <c r="Q23" s="14">
        <f>ROUND((Q22/Q19*100),0)</f>
        <v>7</v>
      </c>
      <c r="R23" s="14">
        <f>[3]REG5!Q24</f>
        <v>7</v>
      </c>
      <c r="S23" s="22" t="s">
        <v>1</v>
      </c>
      <c r="T23" s="14">
        <f>Q23-R23</f>
        <v>0</v>
      </c>
      <c r="U23" s="22" t="s">
        <v>1</v>
      </c>
      <c r="V23" s="14">
        <f>ROUND((V22/V19*100),0)</f>
        <v>9</v>
      </c>
      <c r="W23" s="14">
        <f>[3]REG5!V24</f>
        <v>9</v>
      </c>
      <c r="X23" s="22" t="s">
        <v>1</v>
      </c>
      <c r="Y23" s="14">
        <f>V23-W23</f>
        <v>0</v>
      </c>
      <c r="Z23" s="14"/>
      <c r="AA23" s="14">
        <f>ROUND((AA22/AA19*100),0)</f>
        <v>16</v>
      </c>
      <c r="AB23" s="14">
        <f>[3]REG5!AA24</f>
        <v>16</v>
      </c>
      <c r="AC23" s="22" t="s">
        <v>1</v>
      </c>
      <c r="AD23" s="14">
        <f>AA23-AB23</f>
        <v>0</v>
      </c>
      <c r="AE23" s="14"/>
      <c r="AF23" s="14">
        <f>ROUND((AF22/AF19*100),0)</f>
        <v>22</v>
      </c>
      <c r="AG23" s="14">
        <f>[3]REG5!AF24</f>
        <v>23</v>
      </c>
      <c r="AH23" s="22" t="s">
        <v>1</v>
      </c>
      <c r="AI23" s="14">
        <f>AF23-AG23</f>
        <v>-1</v>
      </c>
      <c r="AJ23" s="14"/>
      <c r="AK23" s="14">
        <f>ROUND((AK22/AK19*100),0)</f>
        <v>9</v>
      </c>
      <c r="AL23" s="14">
        <f>[3]REG5!AK24</f>
        <v>11</v>
      </c>
      <c r="AM23" s="22" t="s">
        <v>1</v>
      </c>
      <c r="AN23" s="14">
        <f>AK23-AL23</f>
        <v>-2</v>
      </c>
      <c r="AO23" s="14"/>
      <c r="AP23" s="14">
        <f>ROUND((AP22/AP19*100),0)</f>
        <v>12</v>
      </c>
      <c r="AQ23" s="14">
        <f>[3]REG5!AP24</f>
        <v>12</v>
      </c>
      <c r="AR23" s="22" t="s">
        <v>1</v>
      </c>
      <c r="AS23" s="14">
        <f>AP23-AQ23</f>
        <v>0</v>
      </c>
      <c r="AT23" s="14"/>
      <c r="AU23" s="14">
        <f>ROUND((AU22/AU19*100),0)</f>
        <v>15</v>
      </c>
      <c r="AV23" s="14">
        <f>[3]REG5!AU24</f>
        <v>12</v>
      </c>
      <c r="AW23" s="22" t="s">
        <v>1</v>
      </c>
      <c r="AX23" s="14">
        <f>AU23-AV23</f>
        <v>3</v>
      </c>
      <c r="AY23" s="14"/>
      <c r="AZ23" s="14"/>
      <c r="BA23" s="20" t="e">
        <f>[3]REG5!AZ24</f>
        <v>#DIV/0!</v>
      </c>
      <c r="BB23" s="23"/>
      <c r="BC23" s="20"/>
      <c r="BD23" s="14"/>
      <c r="BE23" s="14">
        <f>ROUND((BE22/BE19*100),0)</f>
        <v>10</v>
      </c>
      <c r="BF23" s="14">
        <f>ROUND((BF22/BF19*100),0)</f>
        <v>9</v>
      </c>
      <c r="BG23" s="22" t="s">
        <v>1</v>
      </c>
      <c r="BH23" s="14">
        <f>BE23-BF23</f>
        <v>1</v>
      </c>
      <c r="BI23" s="16"/>
      <c r="BJ23" s="21"/>
    </row>
    <row r="24" spans="1:64" ht="15" customHeight="1" x14ac:dyDescent="0.2">
      <c r="A24" s="3" t="s">
        <v>34</v>
      </c>
      <c r="B24" s="14">
        <f>B19-B20-B22</f>
        <v>-212533.09214999952</v>
      </c>
      <c r="C24" s="14">
        <f>[3]REG5!B25</f>
        <v>-88808.346660000505</v>
      </c>
      <c r="D24" s="14">
        <f>B24-C24</f>
        <v>-123724.74548999901</v>
      </c>
      <c r="E24" s="14">
        <f>D24/C24*100</f>
        <v>139.31657343388528</v>
      </c>
      <c r="F24" s="14"/>
      <c r="G24" s="14">
        <f>G19-G20-G22</f>
        <v>56497.020190000389</v>
      </c>
      <c r="H24" s="14">
        <f>[3]REG5!G25</f>
        <v>130563.90152999965</v>
      </c>
      <c r="I24" s="14">
        <f>G24-H24</f>
        <v>-74066.881339999265</v>
      </c>
      <c r="J24" s="14">
        <f>I24/H24*100</f>
        <v>-56.728452866415701</v>
      </c>
      <c r="K24" s="14"/>
      <c r="L24" s="14">
        <f>L19-L20-L22</f>
        <v>24202.894240000198</v>
      </c>
      <c r="M24" s="14">
        <f>[3]REG5!L25</f>
        <v>72899.507890000037</v>
      </c>
      <c r="N24" s="14">
        <f>L24-M24</f>
        <v>-48696.613649999839</v>
      </c>
      <c r="O24" s="14">
        <f>N24/M24*100</f>
        <v>-66.799646608697856</v>
      </c>
      <c r="P24" s="14"/>
      <c r="Q24" s="14">
        <f>Q19-Q20-Q22</f>
        <v>71421.409139999421</v>
      </c>
      <c r="R24" s="14">
        <f>[3]REG5!Q25</f>
        <v>124198.60168000011</v>
      </c>
      <c r="S24" s="14">
        <f>Q24-R24</f>
        <v>-52777.192540000688</v>
      </c>
      <c r="T24" s="14">
        <f>S24/R24*100</f>
        <v>-42.494192226078404</v>
      </c>
      <c r="U24" s="22" t="s">
        <v>1</v>
      </c>
      <c r="V24" s="14">
        <f>V19-V20-V22</f>
        <v>186250.31045000019</v>
      </c>
      <c r="W24" s="14">
        <f>[3]REG5!V25</f>
        <v>105325.00709999999</v>
      </c>
      <c r="X24" s="14">
        <f>V24-W24</f>
        <v>80925.303350000206</v>
      </c>
      <c r="Y24" s="14">
        <f>X24/W24*100</f>
        <v>76.833893087864993</v>
      </c>
      <c r="Z24" s="14"/>
      <c r="AA24" s="14">
        <f>AA19-AA20-AA22</f>
        <v>49746.955309999888</v>
      </c>
      <c r="AB24" s="14">
        <f>[3]REG5!AA25</f>
        <v>64312.158210000023</v>
      </c>
      <c r="AC24" s="14">
        <f>AA24-AB24</f>
        <v>-14565.202900000135</v>
      </c>
      <c r="AD24" s="14">
        <f>AC24/AB24*100</f>
        <v>-22.647666172918704</v>
      </c>
      <c r="AE24" s="14"/>
      <c r="AF24" s="14">
        <f>AF19-AF20-AF22</f>
        <v>6623.2998100000259</v>
      </c>
      <c r="AG24" s="14">
        <f>[3]REG5!AF25</f>
        <v>20298.15949000002</v>
      </c>
      <c r="AH24" s="14">
        <f>AF24-AG24</f>
        <v>-13674.859679999994</v>
      </c>
      <c r="AI24" s="14">
        <f>AH24/AG24*100</f>
        <v>-67.36994891944255</v>
      </c>
      <c r="AJ24" s="14"/>
      <c r="AK24" s="14">
        <f>AK19-AK20-AK22</f>
        <v>36491.146959999765</v>
      </c>
      <c r="AL24" s="14">
        <f>[3]REG5!AK25</f>
        <v>43337.01370000001</v>
      </c>
      <c r="AM24" s="14">
        <f>AK24-AL24</f>
        <v>-6845.866740000245</v>
      </c>
      <c r="AN24" s="14">
        <f>AM24/AL24*100</f>
        <v>-15.796812367807991</v>
      </c>
      <c r="AO24" s="14"/>
      <c r="AP24" s="14">
        <f>AP19-AP20-AP22</f>
        <v>54689.326350000018</v>
      </c>
      <c r="AQ24" s="14">
        <f>[3]REG5!AP25</f>
        <v>93340.37291000002</v>
      </c>
      <c r="AR24" s="14">
        <f>AP24-AQ24</f>
        <v>-38651.046560000003</v>
      </c>
      <c r="AS24" s="14">
        <f>AR24/AQ24*100</f>
        <v>-41.408712387797976</v>
      </c>
      <c r="AT24" s="14"/>
      <c r="AU24" s="14">
        <f>AU19-AU20-AU22</f>
        <v>73443.193130000291</v>
      </c>
      <c r="AV24" s="14">
        <f>[3]REG5!AU25</f>
        <v>142387.18015000029</v>
      </c>
      <c r="AW24" s="14">
        <f>AU24-AV24</f>
        <v>-68943.98702</v>
      </c>
      <c r="AX24" s="14">
        <f>AW24/AV24*100</f>
        <v>-48.420080338250777</v>
      </c>
      <c r="AY24" s="14"/>
      <c r="AZ24" s="14"/>
      <c r="BA24" s="20">
        <f>[3]REG5!AZ25</f>
        <v>0</v>
      </c>
      <c r="BB24" s="20"/>
      <c r="BC24" s="20"/>
      <c r="BD24" s="14"/>
      <c r="BE24" s="14">
        <f>BE19-BE20-BE22</f>
        <v>346832.46342999907</v>
      </c>
      <c r="BF24" s="14">
        <f>BF19-BF20-BF22</f>
        <v>707853.55599999963</v>
      </c>
      <c r="BG24" s="14">
        <f t="shared" si="22"/>
        <v>-361021.09257000056</v>
      </c>
      <c r="BH24" s="14">
        <f>BG24/BF24*100</f>
        <v>-51.002229134807195</v>
      </c>
      <c r="BI24" s="16"/>
      <c r="BJ24" s="21"/>
    </row>
    <row r="25" spans="1:64" ht="15" customHeight="1" x14ac:dyDescent="0.2">
      <c r="A25" s="3" t="s">
        <v>35</v>
      </c>
      <c r="B25" s="14">
        <f>[2]FP!U21</f>
        <v>72543.445980000004</v>
      </c>
      <c r="C25" s="14">
        <f>[3]REG5!B26</f>
        <v>46862.27203</v>
      </c>
      <c r="D25" s="14">
        <f>B25-C25</f>
        <v>25681.173950000004</v>
      </c>
      <c r="E25" s="14">
        <f>D25/C25*100</f>
        <v>54.801384648101546</v>
      </c>
      <c r="F25" s="14"/>
      <c r="G25" s="14">
        <f>[4]FP!U21</f>
        <v>56653.963429999996</v>
      </c>
      <c r="H25" s="14">
        <f>[3]REG5!G26</f>
        <v>57704.683709999998</v>
      </c>
      <c r="I25" s="14">
        <f>G25-H25</f>
        <v>-1050.7202800000014</v>
      </c>
      <c r="J25" s="14">
        <f>I25/H25*100</f>
        <v>-1.8208578791983148</v>
      </c>
      <c r="K25" s="14"/>
      <c r="L25" s="14">
        <f>[5]FP!U21</f>
        <v>43106.18144</v>
      </c>
      <c r="M25" s="14">
        <f>[3]REG5!L26</f>
        <v>42541.944309999999</v>
      </c>
      <c r="N25" s="14">
        <f>L25-M25</f>
        <v>564.23713000000134</v>
      </c>
      <c r="O25" s="14">
        <f>N25/M25*100</f>
        <v>1.326307810213015</v>
      </c>
      <c r="P25" s="14"/>
      <c r="Q25" s="14">
        <f>[6]FP!U21</f>
        <v>42621.946410000004</v>
      </c>
      <c r="R25" s="14">
        <f>[3]REG5!Q26</f>
        <v>30107.002370000002</v>
      </c>
      <c r="S25" s="14">
        <f>Q25-R25</f>
        <v>12514.944040000002</v>
      </c>
      <c r="T25" s="14">
        <f>S25/R25*100</f>
        <v>41.568216875920086</v>
      </c>
      <c r="U25" s="14"/>
      <c r="V25" s="14">
        <f>[7]FP!U21</f>
        <v>22148.97322</v>
      </c>
      <c r="W25" s="14">
        <f>[3]REG5!V26</f>
        <v>18198.057710000001</v>
      </c>
      <c r="X25" s="14">
        <f>V25-W25</f>
        <v>3950.9155099999989</v>
      </c>
      <c r="Y25" s="14">
        <f>X25/W25*100</f>
        <v>21.710643921240749</v>
      </c>
      <c r="Z25" s="14"/>
      <c r="AA25" s="14">
        <f>[8]FP!U21</f>
        <v>35695.502229999998</v>
      </c>
      <c r="AB25" s="14">
        <f>[3]REG5!AA26</f>
        <v>34402.893810000001</v>
      </c>
      <c r="AC25" s="14">
        <f>AA25-AB25</f>
        <v>1292.6084199999968</v>
      </c>
      <c r="AD25" s="14">
        <f>AC25/AB25*100</f>
        <v>3.7572665460609307</v>
      </c>
      <c r="AE25" s="22" t="s">
        <v>1</v>
      </c>
      <c r="AF25" s="14">
        <f>[9]FP!U21</f>
        <v>12418.56954</v>
      </c>
      <c r="AG25" s="14">
        <f>[3]REG5!AF26</f>
        <v>10230.02817</v>
      </c>
      <c r="AH25" s="14">
        <f>AF25-AG25</f>
        <v>2188.5413700000008</v>
      </c>
      <c r="AI25" s="14">
        <f>AH25/AG25*100</f>
        <v>21.393307365643363</v>
      </c>
      <c r="AJ25" s="14"/>
      <c r="AK25" s="14">
        <f>[10]FP!U21</f>
        <v>23208.60326</v>
      </c>
      <c r="AL25" s="14">
        <f>[3]REG5!AK26</f>
        <v>22399.108709999997</v>
      </c>
      <c r="AM25" s="14">
        <f>AK25-AL25</f>
        <v>809.49455000000307</v>
      </c>
      <c r="AN25" s="14">
        <f>AM25/AL25*100</f>
        <v>3.6139587538079465</v>
      </c>
      <c r="AO25" s="14"/>
      <c r="AP25" s="14">
        <f>[11]FP!U21</f>
        <v>28242.076560000001</v>
      </c>
      <c r="AQ25" s="14">
        <f>[3]REG5!AP26</f>
        <v>26972.898120000002</v>
      </c>
      <c r="AR25" s="14">
        <f>AP25-AQ25</f>
        <v>1269.1784399999997</v>
      </c>
      <c r="AS25" s="14">
        <f>AR25/AQ25*100</f>
        <v>4.7053840278991848</v>
      </c>
      <c r="AT25" s="14"/>
      <c r="AU25" s="14">
        <f>[12]FP!U21</f>
        <v>32985.025280000002</v>
      </c>
      <c r="AV25" s="14">
        <f>[3]REG5!AU26</f>
        <v>31180.044520000003</v>
      </c>
      <c r="AW25" s="14">
        <f>AU25-AV25</f>
        <v>1804.9807599999986</v>
      </c>
      <c r="AX25" s="14">
        <f>AW25/AV25*100</f>
        <v>5.7888973148906793</v>
      </c>
      <c r="AY25" s="14"/>
      <c r="AZ25" s="14"/>
      <c r="BA25" s="20">
        <f>[3]REG5!AZ26</f>
        <v>0</v>
      </c>
      <c r="BB25" s="20"/>
      <c r="BC25" s="20"/>
      <c r="BD25" s="14"/>
      <c r="BE25" s="14">
        <f>G25+L25+Q25+V25+AA25+AP25+AU25+AK25+B25+AF25+AZ25</f>
        <v>369624.28735</v>
      </c>
      <c r="BF25" s="14">
        <f>H25+M25+R25+W25+AB25+AQ25+AV25+AL25+C25+AG25+BA25</f>
        <v>320598.93345999997</v>
      </c>
      <c r="BG25" s="14">
        <f t="shared" si="22"/>
        <v>49025.353890000028</v>
      </c>
      <c r="BH25" s="14">
        <f>BG25/BF25*100</f>
        <v>15.291801928628921</v>
      </c>
      <c r="BI25" s="16"/>
      <c r="BJ25" s="21"/>
    </row>
    <row r="26" spans="1:64" ht="15" customHeight="1" x14ac:dyDescent="0.2">
      <c r="A26" s="3" t="s">
        <v>36</v>
      </c>
      <c r="B26" s="14">
        <f>[2]FP!U22</f>
        <v>11808.56127</v>
      </c>
      <c r="C26" s="14">
        <f>[3]REG5!B27</f>
        <v>0</v>
      </c>
      <c r="D26" s="14">
        <f>B26-C26</f>
        <v>11808.56127</v>
      </c>
      <c r="E26" s="14"/>
      <c r="F26" s="22" t="s">
        <v>1</v>
      </c>
      <c r="G26" s="14">
        <f>[4]FP!U22</f>
        <v>7433.2705599999999</v>
      </c>
      <c r="H26" s="14">
        <f>[3]REG5!G27</f>
        <v>9596.5382500000014</v>
      </c>
      <c r="I26" s="14">
        <f>G26-H26</f>
        <v>-2163.2676900000015</v>
      </c>
      <c r="J26" s="14">
        <f>I26/H26*100</f>
        <v>-22.542167119481874</v>
      </c>
      <c r="K26" s="14"/>
      <c r="L26" s="14">
        <f>[5]FP!U22</f>
        <v>11931.383839999999</v>
      </c>
      <c r="M26" s="14">
        <f>[3]REG5!L27</f>
        <v>13313.010029999999</v>
      </c>
      <c r="N26" s="14">
        <f>L26-M26</f>
        <v>-1381.6261900000009</v>
      </c>
      <c r="O26" s="14">
        <f>N26/M26*100</f>
        <v>-10.378015091152161</v>
      </c>
      <c r="P26" s="14"/>
      <c r="Q26" s="14">
        <f>[6]FP!U22</f>
        <v>1503.66678</v>
      </c>
      <c r="R26" s="14">
        <f>[3]REG5!Q27</f>
        <v>0</v>
      </c>
      <c r="S26" s="14">
        <f>Q26-R26</f>
        <v>1503.66678</v>
      </c>
      <c r="T26" s="14"/>
      <c r="U26" s="22" t="s">
        <v>1</v>
      </c>
      <c r="V26" s="14">
        <f>[7]FP!U22</f>
        <v>41106.233829999997</v>
      </c>
      <c r="W26" s="14">
        <f>[3]REG5!V27</f>
        <v>34247.421719999998</v>
      </c>
      <c r="X26" s="14">
        <f>V26-W26</f>
        <v>6858.8121099999989</v>
      </c>
      <c r="Y26" s="14">
        <f>X26/W26*100</f>
        <v>20.027236403593417</v>
      </c>
      <c r="Z26" s="14"/>
      <c r="AA26" s="14">
        <f>[8]FP!U22</f>
        <v>2876.2080799999999</v>
      </c>
      <c r="AB26" s="14">
        <f>[3]REG5!AA27</f>
        <v>2836.8286199999998</v>
      </c>
      <c r="AC26" s="14">
        <f>AA26-AB26</f>
        <v>39.379460000000108</v>
      </c>
      <c r="AD26" s="14">
        <f>AC26/AB26*100</f>
        <v>1.3881508287941662</v>
      </c>
      <c r="AE26" s="14"/>
      <c r="AF26" s="14">
        <f>[9]FP!U22</f>
        <v>1828.4555</v>
      </c>
      <c r="AG26" s="14">
        <f>[3]REG5!AF27</f>
        <v>1044.47147</v>
      </c>
      <c r="AH26" s="14">
        <f>AF26-AG26</f>
        <v>783.98403000000008</v>
      </c>
      <c r="AI26" s="14">
        <f>AH26/AG26*100</f>
        <v>75.060358517978486</v>
      </c>
      <c r="AJ26" s="14"/>
      <c r="AK26" s="14">
        <f>[10]FP!U22</f>
        <v>21000.590080000002</v>
      </c>
      <c r="AL26" s="14">
        <f>[3]REG5!AK27</f>
        <v>23332.057739999997</v>
      </c>
      <c r="AM26" s="14">
        <f>AK26-AL26</f>
        <v>-2331.4676599999948</v>
      </c>
      <c r="AN26" s="14">
        <f>AM26/AL26*100</f>
        <v>-9.992550532750375</v>
      </c>
      <c r="AO26" s="14"/>
      <c r="AP26" s="14">
        <f>[11]FP!U22</f>
        <v>20325.860079999999</v>
      </c>
      <c r="AQ26" s="14">
        <f>[3]REG5!AP27</f>
        <v>20618.80243</v>
      </c>
      <c r="AR26" s="14">
        <f>AP26-AQ26</f>
        <v>-292.94235000000117</v>
      </c>
      <c r="AS26" s="14">
        <f>AR26/AQ26*100</f>
        <v>-1.420753465166217</v>
      </c>
      <c r="AT26" s="14"/>
      <c r="AU26" s="14">
        <f>[12]FP!U22</f>
        <v>8032.9779999999992</v>
      </c>
      <c r="AV26" s="14">
        <f>[3]REG5!AU27</f>
        <v>13517.210729999999</v>
      </c>
      <c r="AW26" s="14">
        <f>AU26-AV26</f>
        <v>-5484.2327299999997</v>
      </c>
      <c r="AX26" s="14">
        <f>AW26/AV26*100</f>
        <v>-40.572221884714232</v>
      </c>
      <c r="AY26" s="14"/>
      <c r="AZ26" s="14"/>
      <c r="BA26" s="20">
        <f>[3]REG5!AZ27</f>
        <v>0</v>
      </c>
      <c r="BB26" s="20"/>
      <c r="BC26" s="20"/>
      <c r="BD26" s="14"/>
      <c r="BE26" s="14">
        <f>G26+L26+Q26+V26+AA26+AP26+AU26+AK26+B26+AF26+AZ26</f>
        <v>127847.20802000001</v>
      </c>
      <c r="BF26" s="14">
        <f>H26+M26+R26+W26+AB26+AQ26+AV26+AL26+C26+AG26+BA26</f>
        <v>118506.34098999998</v>
      </c>
      <c r="BG26" s="14">
        <f t="shared" si="22"/>
        <v>9340.8670300000231</v>
      </c>
      <c r="BH26" s="14">
        <f>BG26/BF26*100</f>
        <v>7.8821664325862875</v>
      </c>
      <c r="BI26" s="16"/>
      <c r="BJ26" s="21"/>
    </row>
    <row r="27" spans="1:64" ht="15" customHeight="1" x14ac:dyDescent="0.2">
      <c r="A27" s="3" t="s">
        <v>37</v>
      </c>
      <c r="B27" s="14">
        <f>B24-B25-B26</f>
        <v>-296885.09939999954</v>
      </c>
      <c r="C27" s="14">
        <f>[3]REG5!B28</f>
        <v>-135670.6186900005</v>
      </c>
      <c r="D27" s="14">
        <f>B27-C27</f>
        <v>-161214.48070999904</v>
      </c>
      <c r="E27" s="14">
        <f>D27/C27*100</f>
        <v>118.82785106063739</v>
      </c>
      <c r="F27" s="14"/>
      <c r="G27" s="14">
        <f>G24-G25-G26</f>
        <v>-7590.2137999996075</v>
      </c>
      <c r="H27" s="14">
        <f>[3]REG5!G28</f>
        <v>63262.679569999658</v>
      </c>
      <c r="I27" s="14">
        <f>G27-H27</f>
        <v>-70852.893369999263</v>
      </c>
      <c r="J27" s="14">
        <f>I27/H27*100</f>
        <v>-111.9979328279971</v>
      </c>
      <c r="K27" s="14"/>
      <c r="L27" s="14">
        <f>L24-L25-L26</f>
        <v>-30834.671039999801</v>
      </c>
      <c r="M27" s="14">
        <f>[3]REG5!L28</f>
        <v>17044.553550000041</v>
      </c>
      <c r="N27" s="14">
        <f>L27-M27</f>
        <v>-47879.224589999838</v>
      </c>
      <c r="O27" s="14">
        <f>N27/M27*100</f>
        <v>-280.90629918552327</v>
      </c>
      <c r="P27" s="14"/>
      <c r="Q27" s="14">
        <f>Q24-Q25-Q26</f>
        <v>27295.795949999418</v>
      </c>
      <c r="R27" s="14">
        <f>[3]REG5!Q28</f>
        <v>94091.599310000107</v>
      </c>
      <c r="S27" s="14">
        <f>Q27-R27</f>
        <v>-66795.803360000689</v>
      </c>
      <c r="T27" s="14">
        <f>S27/R27*100</f>
        <v>-70.990188125011073</v>
      </c>
      <c r="U27" s="14"/>
      <c r="V27" s="14">
        <f>V24-V25-V26</f>
        <v>122995.10340000018</v>
      </c>
      <c r="W27" s="14">
        <f>[3]REG5!V28</f>
        <v>52879.527669999996</v>
      </c>
      <c r="X27" s="14">
        <f>V27-W27</f>
        <v>70115.575730000186</v>
      </c>
      <c r="Y27" s="14">
        <f>X27/W27*100</f>
        <v>132.59493573309408</v>
      </c>
      <c r="Z27" s="14"/>
      <c r="AA27" s="14">
        <f>AA24-AA25-AA26</f>
        <v>11175.24499999989</v>
      </c>
      <c r="AB27" s="14">
        <f>[3]REG5!AA28</f>
        <v>27072.435780000022</v>
      </c>
      <c r="AC27" s="14">
        <f>AA27-AB27</f>
        <v>-15897.190780000132</v>
      </c>
      <c r="AD27" s="14">
        <f>AC27/AB27*100</f>
        <v>-58.720947421156353</v>
      </c>
      <c r="AE27" s="22" t="s">
        <v>1</v>
      </c>
      <c r="AF27" s="14">
        <f>AF24-AF25-AF26</f>
        <v>-7623.7252299999745</v>
      </c>
      <c r="AG27" s="14">
        <f>[3]REG5!AF28</f>
        <v>9023.65985000002</v>
      </c>
      <c r="AH27" s="14">
        <f>AF27-AG27</f>
        <v>-16647.385079999993</v>
      </c>
      <c r="AI27" s="14">
        <f>AH27/AG27*100</f>
        <v>-184.48595532997572</v>
      </c>
      <c r="AJ27" s="14"/>
      <c r="AK27" s="14">
        <f>AK24-AK25-AK26</f>
        <v>-7718.0463800002362</v>
      </c>
      <c r="AL27" s="14">
        <f>[3]REG5!AK28</f>
        <v>-2394.1527499999829</v>
      </c>
      <c r="AM27" s="14">
        <f>AK27-AL27</f>
        <v>-5323.8936300002533</v>
      </c>
      <c r="AN27" s="14">
        <f>AM27/AL27*100</f>
        <v>222.37067497052104</v>
      </c>
      <c r="AO27" s="14"/>
      <c r="AP27" s="14">
        <f>AP24-AP25-AP26</f>
        <v>6121.3897100000177</v>
      </c>
      <c r="AQ27" s="14">
        <f>[3]REG5!AP28</f>
        <v>45748.672360000026</v>
      </c>
      <c r="AR27" s="14">
        <f>AP27-AQ27</f>
        <v>-39627.282650000008</v>
      </c>
      <c r="AS27" s="14">
        <f>AR27/AQ27*100</f>
        <v>-86.619524908110336</v>
      </c>
      <c r="AT27" s="14"/>
      <c r="AU27" s="14">
        <f>AU24-AU25-AU26</f>
        <v>32425.18985000029</v>
      </c>
      <c r="AV27" s="14">
        <f>[3]REG5!AU28</f>
        <v>97689.924900000304</v>
      </c>
      <c r="AW27" s="14">
        <f>AU27-AV27</f>
        <v>-65264.735050000018</v>
      </c>
      <c r="AX27" s="14">
        <f>AW27/AV27*100</f>
        <v>-66.808051205697893</v>
      </c>
      <c r="AY27" s="14"/>
      <c r="AZ27" s="14"/>
      <c r="BA27" s="20">
        <f>[3]REG5!AZ28</f>
        <v>0</v>
      </c>
      <c r="BB27" s="20"/>
      <c r="BC27" s="20"/>
      <c r="BD27" s="14"/>
      <c r="BE27" s="14">
        <f>BE24-BE25-BE26</f>
        <v>-150639.03194000095</v>
      </c>
      <c r="BF27" s="14">
        <f>BF24-BF25-BF26</f>
        <v>268748.28154999967</v>
      </c>
      <c r="BG27" s="14">
        <f t="shared" si="22"/>
        <v>-419387.31349000061</v>
      </c>
      <c r="BH27" s="14">
        <f>BG27/BF27*100</f>
        <v>-156.05209122499079</v>
      </c>
      <c r="BI27" s="24" t="s">
        <v>1</v>
      </c>
      <c r="BJ27" s="21"/>
    </row>
    <row r="28" spans="1:64" ht="15" customHeight="1" x14ac:dyDescent="0.2">
      <c r="A28" s="3" t="s">
        <v>32</v>
      </c>
      <c r="B28" s="14">
        <f>ROUND((B27/B19*100),0)</f>
        <v>-8</v>
      </c>
      <c r="C28" s="14">
        <f>[3]REG5!B29</f>
        <v>-4</v>
      </c>
      <c r="D28" s="22" t="s">
        <v>1</v>
      </c>
      <c r="E28" s="14">
        <f>B28-C28</f>
        <v>-4</v>
      </c>
      <c r="F28" s="14"/>
      <c r="G28" s="14">
        <f>ROUND((G27/G19*100),0)</f>
        <v>0</v>
      </c>
      <c r="H28" s="14">
        <f>[3]REG5!G29</f>
        <v>3</v>
      </c>
      <c r="I28" s="22" t="s">
        <v>1</v>
      </c>
      <c r="J28" s="14">
        <f>G28-H28</f>
        <v>-3</v>
      </c>
      <c r="K28" s="14"/>
      <c r="L28" s="14">
        <f>ROUND((L27/L19*100),0)</f>
        <v>-4</v>
      </c>
      <c r="M28" s="14">
        <f>[3]REG5!L29</f>
        <v>2</v>
      </c>
      <c r="N28" s="22" t="s">
        <v>1</v>
      </c>
      <c r="O28" s="14">
        <f>L28-M28</f>
        <v>-6</v>
      </c>
      <c r="P28" s="14"/>
      <c r="Q28" s="14">
        <f>ROUND((Q27/Q19*100),0)</f>
        <v>1</v>
      </c>
      <c r="R28" s="14">
        <f>[3]REG5!Q29</f>
        <v>3</v>
      </c>
      <c r="S28" s="22" t="s">
        <v>1</v>
      </c>
      <c r="T28" s="14">
        <f>Q28-R28</f>
        <v>-2</v>
      </c>
      <c r="U28" s="14"/>
      <c r="V28" s="14">
        <f>ROUND((V27/V19*100),0)</f>
        <v>9</v>
      </c>
      <c r="W28" s="14">
        <f>[3]REG5!V29</f>
        <v>5</v>
      </c>
      <c r="X28" s="22" t="s">
        <v>1</v>
      </c>
      <c r="Y28" s="14">
        <f>V28-W28</f>
        <v>4</v>
      </c>
      <c r="Z28" s="14"/>
      <c r="AA28" s="14">
        <f>ROUND((AA27/AA19*100),0)</f>
        <v>2</v>
      </c>
      <c r="AB28" s="14">
        <f>[3]REG5!AA29</f>
        <v>4</v>
      </c>
      <c r="AC28" s="22" t="s">
        <v>1</v>
      </c>
      <c r="AD28" s="14">
        <f>AA28-AB28</f>
        <v>-2</v>
      </c>
      <c r="AE28" s="14"/>
      <c r="AF28" s="14">
        <f>ROUND((AF27/AF19*100),0)</f>
        <v>-1</v>
      </c>
      <c r="AG28" s="14">
        <f>[3]REG5!AF29</f>
        <v>2</v>
      </c>
      <c r="AH28" s="22" t="s">
        <v>1</v>
      </c>
      <c r="AI28" s="14">
        <f>AF28-AG28</f>
        <v>-3</v>
      </c>
      <c r="AJ28" s="14"/>
      <c r="AK28" s="14">
        <f>ROUND((AK27/AK19*100),0)</f>
        <v>-1</v>
      </c>
      <c r="AL28" s="14">
        <f>[3]REG5!AK29</f>
        <v>0</v>
      </c>
      <c r="AM28" s="22" t="s">
        <v>1</v>
      </c>
      <c r="AN28" s="14">
        <f>AK28-AL28</f>
        <v>-1</v>
      </c>
      <c r="AO28" s="14"/>
      <c r="AP28" s="14">
        <f>ROUND((AP27/AP19*100),0)</f>
        <v>1</v>
      </c>
      <c r="AQ28" s="14">
        <f>[3]REG5!AP29</f>
        <v>6</v>
      </c>
      <c r="AR28" s="22" t="s">
        <v>1</v>
      </c>
      <c r="AS28" s="14">
        <f>AP28-AQ28</f>
        <v>-5</v>
      </c>
      <c r="AT28" s="14"/>
      <c r="AU28" s="14">
        <f>ROUND((AU27/AU19*100),0)</f>
        <v>2</v>
      </c>
      <c r="AV28" s="14">
        <f>[3]REG5!AU29</f>
        <v>7</v>
      </c>
      <c r="AW28" s="22" t="s">
        <v>1</v>
      </c>
      <c r="AX28" s="14">
        <f>AU28-AV28</f>
        <v>-5</v>
      </c>
      <c r="AY28" s="14"/>
      <c r="AZ28" s="14"/>
      <c r="BA28" s="20" t="e">
        <f>[3]REG5!AZ29</f>
        <v>#DIV/0!</v>
      </c>
      <c r="BB28" s="23"/>
      <c r="BC28" s="20"/>
      <c r="BD28" s="14"/>
      <c r="BE28" s="14">
        <f>ROUND((BE27/BE19*100),0)</f>
        <v>-1</v>
      </c>
      <c r="BF28" s="14">
        <f>ROUND((BF27/BF19*100),0)</f>
        <v>2</v>
      </c>
      <c r="BG28" s="22" t="s">
        <v>1</v>
      </c>
      <c r="BH28" s="14">
        <f>BE28-BF28</f>
        <v>-3</v>
      </c>
      <c r="BI28" s="16"/>
      <c r="BJ28" s="21"/>
    </row>
    <row r="29" spans="1:64" ht="15" customHeight="1" x14ac:dyDescent="0.2">
      <c r="A29" s="3" t="s">
        <v>38</v>
      </c>
      <c r="B29" s="14">
        <f>[2]FP!$U$25</f>
        <v>0</v>
      </c>
      <c r="C29" s="14">
        <f>[3]REG5!B30</f>
        <v>0</v>
      </c>
      <c r="D29" s="14">
        <f>B29-C29</f>
        <v>0</v>
      </c>
      <c r="E29" s="14"/>
      <c r="F29" s="14"/>
      <c r="G29" s="14">
        <f>[4]FP!$U$25</f>
        <v>595.46055999999999</v>
      </c>
      <c r="H29" s="14">
        <f>[3]REG5!G30</f>
        <v>757.94044000000008</v>
      </c>
      <c r="I29" s="14">
        <f>G29-H29</f>
        <v>-162.47988000000009</v>
      </c>
      <c r="J29" s="14">
        <f>I29/H29*100</f>
        <v>-21.437024787858011</v>
      </c>
      <c r="K29" s="14"/>
      <c r="L29" s="14">
        <f>[5]FP!$U$25</f>
        <v>0</v>
      </c>
      <c r="M29" s="14">
        <f>[3]REG5!L30</f>
        <v>0</v>
      </c>
      <c r="N29" s="14">
        <f>L29-M29</f>
        <v>0</v>
      </c>
      <c r="O29" s="14"/>
      <c r="P29" s="14"/>
      <c r="Q29" s="14">
        <f>[6]FP!$U$25</f>
        <v>76.219650000000001</v>
      </c>
      <c r="R29" s="14">
        <f>[3]REG5!Q30</f>
        <v>551.59001999999998</v>
      </c>
      <c r="S29" s="14">
        <f>Q29-R29</f>
        <v>-475.37036999999998</v>
      </c>
      <c r="T29" s="14">
        <f>S29/R29*100</f>
        <v>-86.181829395680509</v>
      </c>
      <c r="U29" s="14"/>
      <c r="V29" s="14">
        <f>[7]FP!$U$25</f>
        <v>0</v>
      </c>
      <c r="W29" s="14">
        <f>[3]REG5!V30</f>
        <v>16070.81</v>
      </c>
      <c r="X29" s="14">
        <f>V29-W29</f>
        <v>-16070.81</v>
      </c>
      <c r="Y29" s="14"/>
      <c r="Z29" s="14"/>
      <c r="AA29" s="14">
        <f>[8]FP!$U$25</f>
        <v>1092.6004400000002</v>
      </c>
      <c r="AB29" s="14">
        <f>[3]REG5!AA30</f>
        <v>27.531739999999999</v>
      </c>
      <c r="AC29" s="14">
        <f>AA29-AB29</f>
        <v>1065.0687000000003</v>
      </c>
      <c r="AD29" s="14">
        <f>AC29/AB29*100</f>
        <v>3868.5121245515184</v>
      </c>
      <c r="AE29" s="14"/>
      <c r="AF29" s="14">
        <f>[9]FP!$U$25</f>
        <v>390.63559999999995</v>
      </c>
      <c r="AG29" s="14">
        <f>[3]REG5!AF30</f>
        <v>1395.6534399999998</v>
      </c>
      <c r="AH29" s="14">
        <f>AF29-AG29</f>
        <v>-1005.0178399999999</v>
      </c>
      <c r="AI29" s="14">
        <f>AH29/AG29*100</f>
        <v>-72.010558724377887</v>
      </c>
      <c r="AJ29" s="14"/>
      <c r="AK29" s="14">
        <f>[10]FP!$U$25</f>
        <v>7551.7945400000008</v>
      </c>
      <c r="AL29" s="14">
        <f>[3]REG5!AK30</f>
        <v>1948.7539100000001</v>
      </c>
      <c r="AM29" s="14">
        <f>AK29-AL29</f>
        <v>5603.0406300000004</v>
      </c>
      <c r="AN29" s="14">
        <f>AM29/AL29*100</f>
        <v>287.51914755619401</v>
      </c>
      <c r="AO29" s="14"/>
      <c r="AP29" s="14">
        <f>[11]FP!$U$25</f>
        <v>0</v>
      </c>
      <c r="AQ29" s="14">
        <f>[3]REG5!AP30</f>
        <v>0</v>
      </c>
      <c r="AR29" s="14">
        <f>AP29-AQ29</f>
        <v>0</v>
      </c>
      <c r="AS29" s="14"/>
      <c r="AT29" s="14"/>
      <c r="AU29" s="14">
        <f>[12]FP!$U$25</f>
        <v>0</v>
      </c>
      <c r="AV29" s="14">
        <f>[3]REG5!AU30</f>
        <v>0</v>
      </c>
      <c r="AW29" s="14">
        <f>AU29-AV29</f>
        <v>0</v>
      </c>
      <c r="AX29" s="14"/>
      <c r="AY29" s="14"/>
      <c r="AZ29" s="14"/>
      <c r="BA29" s="20">
        <f>[3]REG5!AZ30</f>
        <v>0</v>
      </c>
      <c r="BB29" s="20"/>
      <c r="BC29" s="20"/>
      <c r="BD29" s="14"/>
      <c r="BE29" s="14">
        <f>G29+L29+Q29+V29+AA29+AP29+AU29+AK29+B29+AF29+AZ29</f>
        <v>9706.710790000001</v>
      </c>
      <c r="BF29" s="14">
        <f>H29+M29+R29+W29+AB29+AQ29+AV29+AL29+C29+AG29+BA29</f>
        <v>20752.279549999996</v>
      </c>
      <c r="BG29" s="14">
        <f t="shared" si="22"/>
        <v>-11045.568759999995</v>
      </c>
      <c r="BH29" s="14">
        <f>BG29/BF29*100</f>
        <v>-53.22580940270727</v>
      </c>
      <c r="BI29" s="16"/>
      <c r="BJ29" s="21"/>
    </row>
    <row r="30" spans="1:64" ht="15" customHeight="1" x14ac:dyDescent="0.2">
      <c r="A30" s="3" t="s">
        <v>39</v>
      </c>
      <c r="B30" s="14">
        <f>B27-B29</f>
        <v>-296885.09939999954</v>
      </c>
      <c r="C30" s="14">
        <f>[3]REG5!B31</f>
        <v>-135670.6186900005</v>
      </c>
      <c r="D30" s="14">
        <f>B30-C30</f>
        <v>-161214.48070999904</v>
      </c>
      <c r="E30" s="14">
        <f>D30/C30*100</f>
        <v>118.82785106063739</v>
      </c>
      <c r="F30" s="14"/>
      <c r="G30" s="14">
        <f>G27-G29</f>
        <v>-8185.674359999608</v>
      </c>
      <c r="H30" s="14">
        <f>[3]REG5!G31</f>
        <v>62504.73912999966</v>
      </c>
      <c r="I30" s="14">
        <f>G30-H30</f>
        <v>-70690.413489999264</v>
      </c>
      <c r="J30" s="14">
        <f>I30/H30*100</f>
        <v>-113.09608595113842</v>
      </c>
      <c r="K30" s="14"/>
      <c r="L30" s="14">
        <f>L27-L29</f>
        <v>-30834.671039999801</v>
      </c>
      <c r="M30" s="14">
        <f>[3]REG5!L31</f>
        <v>17044.553550000041</v>
      </c>
      <c r="N30" s="14">
        <f>L30-M30</f>
        <v>-47879.224589999838</v>
      </c>
      <c r="O30" s="14">
        <f>N30/M30*100</f>
        <v>-280.90629918552327</v>
      </c>
      <c r="P30" s="14"/>
      <c r="Q30" s="14">
        <f>Q27-Q29</f>
        <v>27219.576299999419</v>
      </c>
      <c r="R30" s="14">
        <f>[3]REG5!Q31</f>
        <v>93540.009290000104</v>
      </c>
      <c r="S30" s="14">
        <f>Q30-R30</f>
        <v>-66320.432990000685</v>
      </c>
      <c r="T30" s="14">
        <f>S30/R30*100</f>
        <v>-70.900605519921271</v>
      </c>
      <c r="U30" s="14"/>
      <c r="V30" s="14">
        <f>V27-V29</f>
        <v>122995.10340000018</v>
      </c>
      <c r="W30" s="14">
        <f>[3]REG5!V31</f>
        <v>36808.717669999998</v>
      </c>
      <c r="X30" s="14">
        <f>V30-W30</f>
        <v>86186.385730000184</v>
      </c>
      <c r="Y30" s="14">
        <f>X30/W30*100</f>
        <v>234.14666738103782</v>
      </c>
      <c r="Z30" s="14"/>
      <c r="AA30" s="14">
        <f>AA27-AA29</f>
        <v>10082.64455999989</v>
      </c>
      <c r="AB30" s="14">
        <f>[3]REG5!AA31</f>
        <v>27044.904040000023</v>
      </c>
      <c r="AC30" s="14">
        <f>AA30-AB30</f>
        <v>-16962.259480000132</v>
      </c>
      <c r="AD30" s="14">
        <f>AC30/AB30*100</f>
        <v>-62.718874708938024</v>
      </c>
      <c r="AE30" s="14"/>
      <c r="AF30" s="14">
        <f>AF27-AF29</f>
        <v>-8014.3608299999742</v>
      </c>
      <c r="AG30" s="14">
        <f>[3]REG5!AF31</f>
        <v>7628.00641000002</v>
      </c>
      <c r="AH30" s="14">
        <f>AF30-AG30</f>
        <v>-15642.367239999994</v>
      </c>
      <c r="AI30" s="14">
        <f>AH30/AG30*100</f>
        <v>-205.06494618952416</v>
      </c>
      <c r="AJ30" s="14"/>
      <c r="AK30" s="14">
        <f>AK27-AK29</f>
        <v>-15269.840920000237</v>
      </c>
      <c r="AL30" s="14">
        <f>[3]REG5!AK31</f>
        <v>-4342.9066599999833</v>
      </c>
      <c r="AM30" s="14">
        <f>AK30-AL30</f>
        <v>-10926.934260000253</v>
      </c>
      <c r="AN30" s="14">
        <f>AM30/AL30*100</f>
        <v>251.60417009745944</v>
      </c>
      <c r="AO30" s="14"/>
      <c r="AP30" s="14">
        <f>AP27-AP29</f>
        <v>6121.3897100000177</v>
      </c>
      <c r="AQ30" s="14">
        <f>[3]REG5!AP31</f>
        <v>45748.672360000026</v>
      </c>
      <c r="AR30" s="14">
        <f>AP30-AQ30</f>
        <v>-39627.282650000008</v>
      </c>
      <c r="AS30" s="14">
        <f>AR30/AQ30*100</f>
        <v>-86.619524908110336</v>
      </c>
      <c r="AT30" s="14"/>
      <c r="AU30" s="14">
        <f>AU27-AU29</f>
        <v>32425.18985000029</v>
      </c>
      <c r="AV30" s="14">
        <f>[3]REG5!AU31</f>
        <v>97689.924900000304</v>
      </c>
      <c r="AW30" s="14">
        <f>AU30-AV30</f>
        <v>-65264.735050000018</v>
      </c>
      <c r="AX30" s="14">
        <f>AW30/AV30*100</f>
        <v>-66.808051205697893</v>
      </c>
      <c r="AY30" s="14"/>
      <c r="AZ30" s="14"/>
      <c r="BA30" s="20">
        <f>[3]REG5!AZ31</f>
        <v>0</v>
      </c>
      <c r="BB30" s="20"/>
      <c r="BC30" s="20"/>
      <c r="BD30" s="14"/>
      <c r="BE30" s="14">
        <f>BE27-BE29</f>
        <v>-160345.74273000096</v>
      </c>
      <c r="BF30" s="14">
        <f>BF24-BF25-BF26-BF29</f>
        <v>247996.00199999966</v>
      </c>
      <c r="BG30" s="14">
        <f t="shared" si="22"/>
        <v>-408341.74473000062</v>
      </c>
      <c r="BH30" s="14">
        <f>BG30/BF30*100</f>
        <v>-164.65658375008852</v>
      </c>
      <c r="BI30" s="16"/>
      <c r="BJ30" s="16"/>
    </row>
    <row r="31" spans="1:64" ht="15" customHeight="1" x14ac:dyDescent="0.2">
      <c r="A31" s="3" t="s">
        <v>32</v>
      </c>
      <c r="B31" s="14">
        <f>ROUND((B30/B19*100),0)</f>
        <v>-8</v>
      </c>
      <c r="C31" s="14">
        <f>[3]REG5!B32</f>
        <v>-4</v>
      </c>
      <c r="D31" s="14"/>
      <c r="E31" s="14">
        <f>B31-C31</f>
        <v>-4</v>
      </c>
      <c r="F31" s="19"/>
      <c r="G31" s="14">
        <f>ROUND((G30/G19*100),0)</f>
        <v>0</v>
      </c>
      <c r="H31" s="14">
        <f>[3]REG5!G32</f>
        <v>3</v>
      </c>
      <c r="I31" s="14"/>
      <c r="J31" s="14">
        <f>G31-H31</f>
        <v>-3</v>
      </c>
      <c r="K31" s="14"/>
      <c r="L31" s="14">
        <f>ROUND((L30/L19*100),0)</f>
        <v>-4</v>
      </c>
      <c r="M31" s="14">
        <f>[3]REG5!L32</f>
        <v>2</v>
      </c>
      <c r="N31" s="14"/>
      <c r="O31" s="14">
        <f>L31-M31</f>
        <v>-6</v>
      </c>
      <c r="P31" s="14"/>
      <c r="Q31" s="14">
        <f>ROUND((Q30/Q19*100),0)</f>
        <v>1</v>
      </c>
      <c r="R31" s="14">
        <f>[3]REG5!Q32</f>
        <v>3</v>
      </c>
      <c r="S31" s="14"/>
      <c r="T31" s="14">
        <f>Q31-R31</f>
        <v>-2</v>
      </c>
      <c r="U31" s="19"/>
      <c r="V31" s="14">
        <f>ROUND((V30/V19*100),0)</f>
        <v>9</v>
      </c>
      <c r="W31" s="14">
        <f>[3]REG5!V32</f>
        <v>4</v>
      </c>
      <c r="X31" s="14"/>
      <c r="Y31" s="14">
        <f>V31-W31</f>
        <v>5</v>
      </c>
      <c r="Z31" s="14"/>
      <c r="AA31" s="14">
        <f>ROUND((AA30/AA19*100),0)</f>
        <v>1</v>
      </c>
      <c r="AB31" s="14">
        <f>[3]REG5!AA32</f>
        <v>4</v>
      </c>
      <c r="AC31" s="14"/>
      <c r="AD31" s="14">
        <f>AA31-AB31</f>
        <v>-3</v>
      </c>
      <c r="AE31" s="14"/>
      <c r="AF31" s="14">
        <f>ROUND((AF30/AF19*100),0)</f>
        <v>-1</v>
      </c>
      <c r="AG31" s="14">
        <f>[3]REG5!AF32</f>
        <v>1</v>
      </c>
      <c r="AH31" s="14"/>
      <c r="AI31" s="14">
        <f>AF31-AG31</f>
        <v>-2</v>
      </c>
      <c r="AJ31" s="14"/>
      <c r="AK31" s="14">
        <f>ROUND((AK30/AK19*100),0)</f>
        <v>-2</v>
      </c>
      <c r="AL31" s="14">
        <f>[3]REG5!AK32</f>
        <v>-1</v>
      </c>
      <c r="AM31" s="14"/>
      <c r="AN31" s="14">
        <f>AK31-AL31</f>
        <v>-1</v>
      </c>
      <c r="AO31" s="14"/>
      <c r="AP31" s="14">
        <f>ROUND((AP30/AP19*100),0)</f>
        <v>1</v>
      </c>
      <c r="AQ31" s="14">
        <f>[3]REG5!AP32</f>
        <v>6</v>
      </c>
      <c r="AR31" s="14"/>
      <c r="AS31" s="14">
        <f>AP31-AQ31</f>
        <v>-5</v>
      </c>
      <c r="AT31" s="14"/>
      <c r="AU31" s="14">
        <f>ROUND((AU30/AU19*100),0)</f>
        <v>2</v>
      </c>
      <c r="AV31" s="14">
        <f>[3]REG5!AU32</f>
        <v>7</v>
      </c>
      <c r="AW31" s="14"/>
      <c r="AX31" s="14">
        <f>AU31-AV31</f>
        <v>-5</v>
      </c>
      <c r="AY31" s="14"/>
      <c r="AZ31" s="14"/>
      <c r="BA31" s="20" t="e">
        <f>[3]REG5!AZ32</f>
        <v>#DIV/0!</v>
      </c>
      <c r="BB31" s="20"/>
      <c r="BC31" s="20"/>
      <c r="BD31" s="14"/>
      <c r="BE31" s="14">
        <f>ROUND((BE30/BE19*100),0)</f>
        <v>-1</v>
      </c>
      <c r="BF31" s="14">
        <f>ROUND((BF30/BF19*100),0)</f>
        <v>2</v>
      </c>
      <c r="BG31" s="14"/>
      <c r="BH31" s="14">
        <f>BE31-BF31</f>
        <v>-3</v>
      </c>
      <c r="BJ31" s="21"/>
    </row>
    <row r="32" spans="1:64" ht="15" customHeight="1" x14ac:dyDescent="0.2">
      <c r="A32" s="3"/>
      <c r="B32" s="14"/>
      <c r="C32" s="14"/>
      <c r="D32" s="14"/>
      <c r="E32" s="14"/>
      <c r="F32" s="25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25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20"/>
      <c r="BB32" s="20"/>
      <c r="BC32" s="20"/>
      <c r="BD32" s="14"/>
      <c r="BE32" s="14"/>
      <c r="BF32" s="14"/>
      <c r="BG32" s="14"/>
      <c r="BH32" s="14"/>
      <c r="BJ32"/>
    </row>
    <row r="33" spans="1:62" ht="15.95" customHeight="1" x14ac:dyDescent="0.25">
      <c r="A33" s="1" t="s">
        <v>40</v>
      </c>
      <c r="B33" s="22"/>
      <c r="C33" s="22"/>
      <c r="D33" s="14"/>
      <c r="E33" s="14"/>
      <c r="F33" s="14"/>
      <c r="G33" s="22"/>
      <c r="H33" s="14"/>
      <c r="I33" s="14"/>
      <c r="J33" s="14"/>
      <c r="K33" s="14"/>
      <c r="L33" s="22"/>
      <c r="M33" s="22"/>
      <c r="N33" s="14"/>
      <c r="O33" s="14"/>
      <c r="P33" s="14"/>
      <c r="Q33" s="22"/>
      <c r="R33" s="22"/>
      <c r="S33" s="14"/>
      <c r="T33" s="14"/>
      <c r="U33" s="14"/>
      <c r="V33" s="22"/>
      <c r="W33" s="22"/>
      <c r="X33" s="14"/>
      <c r="Y33" s="14"/>
      <c r="Z33" s="14"/>
      <c r="AA33" s="22"/>
      <c r="AB33" s="22"/>
      <c r="AC33" s="14"/>
      <c r="AD33" s="14"/>
      <c r="AE33" s="14"/>
      <c r="AF33" s="22"/>
      <c r="AG33" s="22"/>
      <c r="AH33" s="14"/>
      <c r="AI33" s="14"/>
      <c r="AJ33" s="14"/>
      <c r="AK33" s="22"/>
      <c r="AL33" s="22"/>
      <c r="AM33" s="14"/>
      <c r="AN33" s="14"/>
      <c r="AO33" s="14"/>
      <c r="AP33" s="22"/>
      <c r="AQ33" s="22"/>
      <c r="AR33" s="14"/>
      <c r="AS33" s="14"/>
      <c r="AT33" s="14"/>
      <c r="AU33" s="22"/>
      <c r="AV33" s="22"/>
      <c r="AW33" s="14"/>
      <c r="AX33" s="14"/>
      <c r="AY33" s="14"/>
      <c r="AZ33" s="22"/>
      <c r="BA33" s="23"/>
      <c r="BB33" s="20"/>
      <c r="BC33" s="20"/>
      <c r="BD33" s="14"/>
      <c r="BE33" s="22" t="s">
        <v>1</v>
      </c>
      <c r="BF33" s="22" t="s">
        <v>1</v>
      </c>
      <c r="BG33" s="14"/>
      <c r="BH33" s="14"/>
      <c r="BI33" s="16"/>
      <c r="BJ33"/>
    </row>
    <row r="34" spans="1:62" ht="15" customHeight="1" x14ac:dyDescent="0.2">
      <c r="A34" s="2" t="s">
        <v>41</v>
      </c>
      <c r="B34" s="14">
        <f>[2]FP!U31</f>
        <v>174300.45</v>
      </c>
      <c r="C34" s="14">
        <f>[3]REG5!B35</f>
        <v>195385.61208000002</v>
      </c>
      <c r="D34" s="14">
        <f>B34-C34</f>
        <v>-21085.162080000009</v>
      </c>
      <c r="E34" s="14">
        <f>D34/C34*100</f>
        <v>-10.79156333751267</v>
      </c>
      <c r="F34" s="14"/>
      <c r="G34" s="14">
        <f>[4]FP!U31</f>
        <v>78813.89</v>
      </c>
      <c r="H34" s="14">
        <f>[3]REG5!G35</f>
        <v>179755.24</v>
      </c>
      <c r="I34" s="14">
        <f>G34-H34</f>
        <v>-100941.34999999999</v>
      </c>
      <c r="J34" s="14">
        <f>I34/H34*100</f>
        <v>-56.154885943797794</v>
      </c>
      <c r="K34" s="14"/>
      <c r="L34" s="14">
        <f>[5]FP!U31</f>
        <v>34688.43</v>
      </c>
      <c r="M34" s="14">
        <f>[3]REG5!L35</f>
        <v>32851.036919999999</v>
      </c>
      <c r="N34" s="14">
        <f>L34-M34</f>
        <v>1837.3930800000016</v>
      </c>
      <c r="O34" s="14">
        <f>N34/M34*100</f>
        <v>5.5931052784558553</v>
      </c>
      <c r="P34" s="14"/>
      <c r="Q34" s="14">
        <f>[6]FP!U31</f>
        <v>119391.49</v>
      </c>
      <c r="R34" s="14">
        <f>[3]REG5!Q35</f>
        <v>40455.699260000001</v>
      </c>
      <c r="S34" s="14">
        <f t="shared" ref="S34:S36" si="23">Q34-R34</f>
        <v>78935.790739999997</v>
      </c>
      <c r="T34" s="14">
        <f t="shared" ref="T34:T36" si="24">S34/R34*100</f>
        <v>195.11661442976623</v>
      </c>
      <c r="U34" s="14"/>
      <c r="V34" s="14">
        <f>[7]FP!U31</f>
        <v>92628.64</v>
      </c>
      <c r="W34" s="14">
        <f>[3]REG5!V35</f>
        <v>77640.301299999992</v>
      </c>
      <c r="X34" s="14">
        <f>V34-W34</f>
        <v>14988.338700000008</v>
      </c>
      <c r="Y34" s="14">
        <f>X34/W34*100</f>
        <v>19.304843552944853</v>
      </c>
      <c r="Z34" s="14"/>
      <c r="AA34" s="14">
        <f>[8]FP!U31</f>
        <v>216611.53</v>
      </c>
      <c r="AB34" s="14">
        <f>[3]REG5!AA35</f>
        <v>216024.21382</v>
      </c>
      <c r="AC34" s="14">
        <f>AA34-AB34</f>
        <v>587.31617999999435</v>
      </c>
      <c r="AD34" s="14">
        <f>AC34/AB34*100</f>
        <v>0.27187516140638274</v>
      </c>
      <c r="AE34" s="14"/>
      <c r="AF34" s="14">
        <f>[9]FP!U31</f>
        <v>98079.07</v>
      </c>
      <c r="AG34" s="14">
        <f>[3]REG5!AF35</f>
        <v>94732.139299999995</v>
      </c>
      <c r="AH34" s="14">
        <f>AF34-AG34</f>
        <v>3346.9307000000117</v>
      </c>
      <c r="AI34" s="14">
        <f>AH34/AG34*100</f>
        <v>3.5330466774331692</v>
      </c>
      <c r="AJ34" s="14"/>
      <c r="AK34" s="14">
        <f>[10]FP!U31</f>
        <v>44295.08</v>
      </c>
      <c r="AL34" s="14">
        <f>[3]REG5!AK35</f>
        <v>62648.20521</v>
      </c>
      <c r="AM34" s="14">
        <f>AK34-AL34</f>
        <v>-18353.125209999998</v>
      </c>
      <c r="AN34" s="14">
        <f>AM34/AL34*100</f>
        <v>-29.295532327669054</v>
      </c>
      <c r="AO34" s="14"/>
      <c r="AP34" s="14">
        <f>[11]FP!U31</f>
        <v>33862.47</v>
      </c>
      <c r="AQ34" s="14">
        <f>[3]REG5!AP35</f>
        <v>64020.169959999999</v>
      </c>
      <c r="AR34" s="14">
        <f>AP34-AQ34</f>
        <v>-30157.699959999998</v>
      </c>
      <c r="AS34" s="14">
        <f>AR34/AQ34*100</f>
        <v>-47.10656029005019</v>
      </c>
      <c r="AT34" s="14"/>
      <c r="AU34" s="14">
        <f>[12]FP!U31</f>
        <v>47318.81</v>
      </c>
      <c r="AV34" s="14">
        <f>[3]REG5!AU35</f>
        <v>106651.2135</v>
      </c>
      <c r="AW34" s="14">
        <f>AU34-AV34</f>
        <v>-59332.4035</v>
      </c>
      <c r="AX34" s="14">
        <f>AW34/AV34*100</f>
        <v>-55.632187907547817</v>
      </c>
      <c r="AY34" s="14"/>
      <c r="AZ34" s="14"/>
      <c r="BA34" s="20">
        <f>[3]REG5!AZ35</f>
        <v>0</v>
      </c>
      <c r="BB34" s="20"/>
      <c r="BC34" s="20"/>
      <c r="BD34" s="14"/>
      <c r="BE34" s="14">
        <f t="shared" ref="BE34:BF36" si="25">G34+L34+Q34+V34+AA34+AP34+AU34+AK34+B34+AF34+AZ34</f>
        <v>939989.8600000001</v>
      </c>
      <c r="BF34" s="14">
        <f t="shared" si="25"/>
        <v>1070163.8313499999</v>
      </c>
      <c r="BG34" s="26">
        <f>BE34-BF34</f>
        <v>-130173.97134999977</v>
      </c>
      <c r="BH34" s="26">
        <f>BG34/BF34*100</f>
        <v>-12.163929254251356</v>
      </c>
      <c r="BI34" s="16"/>
      <c r="BJ34"/>
    </row>
    <row r="35" spans="1:62" ht="15" customHeight="1" x14ac:dyDescent="0.2">
      <c r="A35" s="2" t="s">
        <v>42</v>
      </c>
      <c r="B35" s="14">
        <f>[2]FP!U32</f>
        <v>0</v>
      </c>
      <c r="C35" s="14">
        <f>[3]REG5!B36</f>
        <v>0</v>
      </c>
      <c r="D35" s="14">
        <f>B35-C35</f>
        <v>0</v>
      </c>
      <c r="E35" s="14"/>
      <c r="F35" s="14"/>
      <c r="G35" s="14">
        <f>[4]FP!U32</f>
        <v>0</v>
      </c>
      <c r="H35" s="14">
        <f>[3]REG5!G36</f>
        <v>0</v>
      </c>
      <c r="I35" s="14">
        <f>G35-H35</f>
        <v>0</v>
      </c>
      <c r="J35" s="14"/>
      <c r="K35" s="14"/>
      <c r="L35" s="14">
        <f>[5]FP!U32</f>
        <v>0</v>
      </c>
      <c r="M35" s="14">
        <f>[3]REG5!L36</f>
        <v>0</v>
      </c>
      <c r="N35" s="14">
        <f>L35-M35</f>
        <v>0</v>
      </c>
      <c r="O35" s="14"/>
      <c r="P35" s="14"/>
      <c r="Q35" s="14">
        <f>[6]FP!U32</f>
        <v>0</v>
      </c>
      <c r="R35" s="14">
        <f>[3]REG5!Q36</f>
        <v>0</v>
      </c>
      <c r="S35" s="14">
        <f t="shared" si="23"/>
        <v>0</v>
      </c>
      <c r="T35" s="14" t="e">
        <f t="shared" si="24"/>
        <v>#DIV/0!</v>
      </c>
      <c r="U35" s="14"/>
      <c r="V35" s="14">
        <f>[7]FP!U32</f>
        <v>737.54</v>
      </c>
      <c r="W35" s="14">
        <f>[3]REG5!V36</f>
        <v>732.54039999999998</v>
      </c>
      <c r="X35" s="14">
        <f>V35-W35</f>
        <v>4.9995999999999867</v>
      </c>
      <c r="Y35" s="14">
        <f>X35/W35*100</f>
        <v>0.68250160673731941</v>
      </c>
      <c r="Z35" s="14"/>
      <c r="AA35" s="14">
        <f>[8]FP!U32</f>
        <v>13982.17</v>
      </c>
      <c r="AB35" s="14">
        <f>[3]REG5!AA36</f>
        <v>7947.2175900000002</v>
      </c>
      <c r="AC35" s="14">
        <f>AA35-AB35</f>
        <v>6034.9524099999999</v>
      </c>
      <c r="AD35" s="14">
        <f>AC35/AB35*100</f>
        <v>75.937928484477297</v>
      </c>
      <c r="AE35" s="14"/>
      <c r="AF35" s="14">
        <f>[9]FP!U32</f>
        <v>904.27</v>
      </c>
      <c r="AG35" s="14">
        <f>[3]REG5!AF36</f>
        <v>904.27042000000006</v>
      </c>
      <c r="AH35" s="14">
        <f>AF35-AG35</f>
        <v>-4.2000000007647031E-4</v>
      </c>
      <c r="AI35" s="14">
        <f>AH35/AG35*100</f>
        <v>-4.6446283189985387E-5</v>
      </c>
      <c r="AJ35" s="14"/>
      <c r="AK35" s="14">
        <f>[10]FP!U32</f>
        <v>0</v>
      </c>
      <c r="AL35" s="14">
        <f>[3]REG5!AK36</f>
        <v>0</v>
      </c>
      <c r="AM35" s="14">
        <f>AK35-AL35</f>
        <v>0</v>
      </c>
      <c r="AN35" s="14"/>
      <c r="AO35" s="14"/>
      <c r="AP35" s="14">
        <f>[11]FP!U32</f>
        <v>0</v>
      </c>
      <c r="AQ35" s="14">
        <f>[3]REG5!AP36</f>
        <v>0</v>
      </c>
      <c r="AR35" s="14">
        <f>AP35-AQ35</f>
        <v>0</v>
      </c>
      <c r="AS35" s="14"/>
      <c r="AT35" s="14"/>
      <c r="AU35" s="14">
        <f>[12]FP!U32</f>
        <v>0</v>
      </c>
      <c r="AV35" s="14">
        <f>[3]REG5!AU36</f>
        <v>0</v>
      </c>
      <c r="AW35" s="14">
        <f>AU35-AV35</f>
        <v>0</v>
      </c>
      <c r="AX35" s="14"/>
      <c r="AY35" s="14"/>
      <c r="AZ35" s="14"/>
      <c r="BA35" s="20">
        <f>[3]REG5!AZ36</f>
        <v>0</v>
      </c>
      <c r="BB35" s="20"/>
      <c r="BC35" s="20"/>
      <c r="BD35" s="14"/>
      <c r="BE35" s="14">
        <f t="shared" si="25"/>
        <v>15623.98</v>
      </c>
      <c r="BF35" s="14">
        <f t="shared" si="25"/>
        <v>9584.0284100000008</v>
      </c>
      <c r="BG35" s="26">
        <f>BE35-BF35</f>
        <v>6039.9515899999988</v>
      </c>
      <c r="BH35" s="26">
        <f>BG35/BF35*100</f>
        <v>63.021010911214503</v>
      </c>
      <c r="BI35" s="16"/>
      <c r="BJ35"/>
    </row>
    <row r="36" spans="1:62" ht="15" customHeight="1" x14ac:dyDescent="0.2">
      <c r="A36" s="3" t="s">
        <v>43</v>
      </c>
      <c r="B36" s="14">
        <f>[2]FP!U33</f>
        <v>103993.98</v>
      </c>
      <c r="C36" s="14">
        <f>[3]REG5!B37</f>
        <v>0</v>
      </c>
      <c r="D36" s="14">
        <f>B36-C36</f>
        <v>103993.98</v>
      </c>
      <c r="E36" s="14"/>
      <c r="F36" s="25"/>
      <c r="G36" s="14">
        <f>[4]FP!U33</f>
        <v>11534.41</v>
      </c>
      <c r="H36" s="14">
        <f>[3]REG5!G37</f>
        <v>8260.91</v>
      </c>
      <c r="I36" s="14">
        <f>G36-H36</f>
        <v>3273.5</v>
      </c>
      <c r="J36" s="14">
        <f>I36/H36*100</f>
        <v>39.626384986641909</v>
      </c>
      <c r="K36" s="14"/>
      <c r="L36" s="14">
        <f>[5]FP!U33</f>
        <v>59.53</v>
      </c>
      <c r="M36" s="14">
        <f>[3]REG5!L37</f>
        <v>537.4556</v>
      </c>
      <c r="N36" s="14">
        <f>L36-M36</f>
        <v>-477.92560000000003</v>
      </c>
      <c r="O36" s="14">
        <f>N36/M36*100</f>
        <v>-88.92373621188429</v>
      </c>
      <c r="P36" s="14"/>
      <c r="Q36" s="14">
        <f>[6]FP!U33</f>
        <v>24513.439999999999</v>
      </c>
      <c r="R36" s="14">
        <f>[3]REG5!Q37</f>
        <v>-21302.703679999999</v>
      </c>
      <c r="S36" s="14">
        <f t="shared" si="23"/>
        <v>45816.143679999994</v>
      </c>
      <c r="T36" s="14">
        <f t="shared" si="24"/>
        <v>-215.07196630169716</v>
      </c>
      <c r="U36" s="25"/>
      <c r="V36" s="14">
        <f>[7]FP!U33</f>
        <v>1191</v>
      </c>
      <c r="W36" s="14">
        <f>[3]REG5!V37</f>
        <v>946.08286999999996</v>
      </c>
      <c r="X36" s="14">
        <f>V36-W36</f>
        <v>244.91713000000004</v>
      </c>
      <c r="Y36" s="14">
        <f>X36/W36*100</f>
        <v>25.887492287012876</v>
      </c>
      <c r="Z36" s="14"/>
      <c r="AA36" s="14">
        <f>[8]FP!U33</f>
        <v>3141.01</v>
      </c>
      <c r="AB36" s="14">
        <f>[3]REG5!AA37</f>
        <v>6367.2327599999999</v>
      </c>
      <c r="AC36" s="14">
        <f>AA36-AB36</f>
        <v>-3226.2227599999997</v>
      </c>
      <c r="AD36" s="14">
        <f>AC36/AB36*100</f>
        <v>-50.669150659414555</v>
      </c>
      <c r="AE36" s="14"/>
      <c r="AF36" s="14">
        <f>[9]FP!U33</f>
        <v>1968.25</v>
      </c>
      <c r="AG36" s="14">
        <f>[3]REG5!AF37</f>
        <v>1968.14877</v>
      </c>
      <c r="AH36" s="14">
        <f>AF36-AG36</f>
        <v>0.10122999999998683</v>
      </c>
      <c r="AI36" s="14">
        <f>AH36/AG36*100</f>
        <v>5.1434119992863564E-3</v>
      </c>
      <c r="AJ36" s="14"/>
      <c r="AK36" s="14">
        <f>[10]FP!U33</f>
        <v>35232.129999999997</v>
      </c>
      <c r="AL36" s="14">
        <f>[3]REG5!AK37</f>
        <v>19572.753069999999</v>
      </c>
      <c r="AM36" s="14">
        <f>AK36-AL36</f>
        <v>15659.376929999999</v>
      </c>
      <c r="AN36" s="14">
        <f>AM36/AL36*100</f>
        <v>80.006000555955509</v>
      </c>
      <c r="AO36" s="14"/>
      <c r="AP36" s="14">
        <f>[11]FP!U33</f>
        <v>327.76</v>
      </c>
      <c r="AQ36" s="14">
        <f>[3]REG5!AP37</f>
        <v>245.81085999999999</v>
      </c>
      <c r="AR36" s="14">
        <f>AP36-AQ36</f>
        <v>81.94914</v>
      </c>
      <c r="AS36" s="14">
        <f>AR36/AQ36*100</f>
        <v>33.338291074690517</v>
      </c>
      <c r="AT36" s="14"/>
      <c r="AU36" s="14">
        <f>[12]FP!U33</f>
        <v>1224.23</v>
      </c>
      <c r="AV36" s="14">
        <f>[3]REG5!AU37</f>
        <v>5808.6110099999996</v>
      </c>
      <c r="AW36" s="14">
        <f>AU36-AV36</f>
        <v>-4584.3810099999992</v>
      </c>
      <c r="AX36" s="14">
        <f>AW36/AV36*100</f>
        <v>-78.923877018233995</v>
      </c>
      <c r="AY36" s="14"/>
      <c r="AZ36" s="14"/>
      <c r="BA36" s="20">
        <f>[3]REG5!AZ37</f>
        <v>0</v>
      </c>
      <c r="BB36" s="20"/>
      <c r="BC36" s="20"/>
      <c r="BD36" s="14"/>
      <c r="BE36" s="14">
        <f t="shared" si="25"/>
        <v>183185.74</v>
      </c>
      <c r="BF36" s="14">
        <f t="shared" si="25"/>
        <v>22404.30126</v>
      </c>
      <c r="BG36" s="26">
        <f>BE36-BF36</f>
        <v>160781.43873999998</v>
      </c>
      <c r="BH36" s="26">
        <f>BG36/BF36*100</f>
        <v>717.63647914811145</v>
      </c>
      <c r="BJ36"/>
    </row>
    <row r="37" spans="1:62" ht="15" customHeight="1" x14ac:dyDescent="0.2">
      <c r="A37" s="2" t="s">
        <v>44</v>
      </c>
      <c r="B37" s="14"/>
      <c r="C37" s="14">
        <f>[3]REG5!B38</f>
        <v>0</v>
      </c>
      <c r="D37" s="14"/>
      <c r="E37" s="14"/>
      <c r="F37" s="14"/>
      <c r="G37" s="14"/>
      <c r="H37" s="14">
        <f>[3]REG5!G38</f>
        <v>0</v>
      </c>
      <c r="I37" s="14"/>
      <c r="J37" s="14"/>
      <c r="K37" s="14"/>
      <c r="L37" s="14"/>
      <c r="M37" s="14">
        <f>[3]REG5!L38</f>
        <v>0</v>
      </c>
      <c r="N37" s="14"/>
      <c r="O37" s="14"/>
      <c r="P37" s="14"/>
      <c r="Q37" s="14"/>
      <c r="R37" s="14">
        <f>[3]REG5!Q38</f>
        <v>0</v>
      </c>
      <c r="S37" s="14"/>
      <c r="T37" s="14"/>
      <c r="U37" s="14"/>
      <c r="V37" s="14"/>
      <c r="W37" s="14">
        <f>[3]REG5!V38</f>
        <v>0</v>
      </c>
      <c r="X37" s="14"/>
      <c r="Y37" s="14"/>
      <c r="Z37" s="14"/>
      <c r="AA37" s="14"/>
      <c r="AB37" s="14">
        <f>[3]REG5!AA38</f>
        <v>0</v>
      </c>
      <c r="AC37" s="14"/>
      <c r="AD37" s="14"/>
      <c r="AE37" s="14"/>
      <c r="AF37" s="14"/>
      <c r="AG37" s="14">
        <f>[3]REG5!AF38</f>
        <v>0</v>
      </c>
      <c r="AH37" s="14"/>
      <c r="AI37" s="14"/>
      <c r="AJ37" s="14"/>
      <c r="AK37" s="14"/>
      <c r="AL37" s="14">
        <f>[3]REG5!AK38</f>
        <v>0</v>
      </c>
      <c r="AM37" s="14"/>
      <c r="AN37" s="14"/>
      <c r="AO37" s="14"/>
      <c r="AP37" s="14"/>
      <c r="AQ37" s="14">
        <f>[3]REG5!AP38</f>
        <v>0</v>
      </c>
      <c r="AR37" s="14"/>
      <c r="AS37" s="14"/>
      <c r="AT37" s="14"/>
      <c r="AU37" s="14"/>
      <c r="AV37" s="14">
        <f>[3]REG5!AU38</f>
        <v>0</v>
      </c>
      <c r="AW37" s="14"/>
      <c r="AX37" s="14"/>
      <c r="AY37" s="14"/>
      <c r="AZ37" s="14"/>
      <c r="BA37" s="20">
        <f>[3]REG5!AZ38</f>
        <v>0</v>
      </c>
      <c r="BB37" s="20"/>
      <c r="BC37" s="20"/>
      <c r="BD37" s="14"/>
      <c r="BE37" s="14"/>
      <c r="BF37" s="14"/>
      <c r="BG37" s="14"/>
      <c r="BH37" s="14"/>
      <c r="BI37" s="16"/>
      <c r="BJ37" s="21"/>
    </row>
    <row r="38" spans="1:62" ht="15" customHeight="1" x14ac:dyDescent="0.2">
      <c r="A38" s="2" t="s">
        <v>45</v>
      </c>
      <c r="B38" s="14">
        <f>[2]FP!$U$35</f>
        <v>1159279.08</v>
      </c>
      <c r="C38" s="14">
        <f>[3]REG5!B39</f>
        <v>986815.61</v>
      </c>
      <c r="D38" s="14">
        <f>B38-C38</f>
        <v>172463.47000000009</v>
      </c>
      <c r="E38" s="14">
        <f>D38/C38*100</f>
        <v>17.476767518908634</v>
      </c>
      <c r="F38" s="14"/>
      <c r="G38" s="14">
        <f>[4]FP!$U$35</f>
        <v>294764.44</v>
      </c>
      <c r="H38" s="14">
        <f>[3]REG5!G39</f>
        <v>284513.95</v>
      </c>
      <c r="I38" s="14">
        <f>G38-H38</f>
        <v>10250.489999999991</v>
      </c>
      <c r="J38" s="14">
        <f>I38/H38*100</f>
        <v>3.6028075249034326</v>
      </c>
      <c r="K38" s="14"/>
      <c r="L38" s="14">
        <f>[5]FP!$U$35</f>
        <v>134965.93</v>
      </c>
      <c r="M38" s="14">
        <f>[3]REG5!L39</f>
        <v>88984.36</v>
      </c>
      <c r="N38" s="14">
        <f>L38-M38</f>
        <v>45981.569999999992</v>
      </c>
      <c r="O38" s="14">
        <f>N38/M38*100</f>
        <v>51.673766041583022</v>
      </c>
      <c r="P38" s="14"/>
      <c r="Q38" s="14">
        <f>[6]FP!$U$35</f>
        <v>604857.86</v>
      </c>
      <c r="R38" s="14">
        <f>[3]REG5!Q39</f>
        <v>249279.32</v>
      </c>
      <c r="S38" s="14">
        <f t="shared" ref="S38:S39" si="26">Q38-R38</f>
        <v>355578.54</v>
      </c>
      <c r="T38" s="14">
        <f t="shared" ref="T38:T39" si="27">S38/R38*100</f>
        <v>142.64261471830073</v>
      </c>
      <c r="U38" s="14"/>
      <c r="V38" s="14">
        <f>[7]FP!$U$35</f>
        <v>333618.88</v>
      </c>
      <c r="W38" s="14">
        <f>[3]REG5!V39</f>
        <v>213128.64</v>
      </c>
      <c r="X38" s="14">
        <f>V38-W38</f>
        <v>120490.23999999999</v>
      </c>
      <c r="Y38" s="14">
        <f>X38/W38*100</f>
        <v>56.534044415616776</v>
      </c>
      <c r="Z38" s="14"/>
      <c r="AA38" s="14">
        <f>[8]FP!$U$35</f>
        <v>99811.53</v>
      </c>
      <c r="AB38" s="14">
        <f>[3]REG5!AA39</f>
        <v>84666.01</v>
      </c>
      <c r="AC38" s="14">
        <f>AA38-AB38</f>
        <v>15145.520000000004</v>
      </c>
      <c r="AD38" s="14">
        <f>AC38/AB38*100</f>
        <v>17.888548190708413</v>
      </c>
      <c r="AE38" s="14"/>
      <c r="AF38" s="14">
        <f>[9]FP!$U$35</f>
        <v>64523.89</v>
      </c>
      <c r="AG38" s="14">
        <f>[3]REG5!AF39</f>
        <v>62464.72</v>
      </c>
      <c r="AH38" s="14">
        <f>AF38-AG38</f>
        <v>2059.1699999999983</v>
      </c>
      <c r="AI38" s="14">
        <f>AH38/AG38*100</f>
        <v>3.2965328268500973</v>
      </c>
      <c r="AJ38" s="14"/>
      <c r="AK38" s="14">
        <f>[10]FP!$U$35</f>
        <v>162919.1</v>
      </c>
      <c r="AL38" s="14">
        <f>[3]REG5!AK39</f>
        <v>186955.34</v>
      </c>
      <c r="AM38" s="14">
        <f>AK38-AL38</f>
        <v>-24036.239999999991</v>
      </c>
      <c r="AN38" s="14">
        <f>AM38/AL38*100</f>
        <v>-12.856674754516234</v>
      </c>
      <c r="AO38" s="14"/>
      <c r="AP38" s="14">
        <f>[11]FP!$U$35</f>
        <v>138751.82</v>
      </c>
      <c r="AQ38" s="14">
        <f>[3]REG5!AP39</f>
        <v>120142.24</v>
      </c>
      <c r="AR38" s="14">
        <f>AP38-AQ38</f>
        <v>18609.580000000002</v>
      </c>
      <c r="AS38" s="14">
        <f>AR38/AQ38*100</f>
        <v>15.489622966909891</v>
      </c>
      <c r="AT38" s="14"/>
      <c r="AU38" s="14">
        <f>[12]FP!$U$35</f>
        <v>341763.87</v>
      </c>
      <c r="AV38" s="14">
        <f>[3]REG5!AU39</f>
        <v>169885.13</v>
      </c>
      <c r="AW38" s="14">
        <f>AU38-AV38</f>
        <v>171878.74</v>
      </c>
      <c r="AX38" s="14">
        <f>AW38/AV38*100</f>
        <v>101.17350470874054</v>
      </c>
      <c r="AY38" s="14"/>
      <c r="AZ38" s="14"/>
      <c r="BA38" s="20">
        <f>[3]REG5!AZ39</f>
        <v>0</v>
      </c>
      <c r="BB38" s="20"/>
      <c r="BC38" s="20"/>
      <c r="BD38" s="14"/>
      <c r="BE38" s="14">
        <f>G38+L38+Q38+V38+AA38+AP38+AU38+AK38+B38+AF38+AZ38</f>
        <v>3335256.4000000004</v>
      </c>
      <c r="BF38" s="14">
        <f>H38+M38+R38+W38+AB38+AQ38+AV38+AL38+C38+AG38+BA38</f>
        <v>2446835.3200000003</v>
      </c>
      <c r="BG38" s="26">
        <f>BE38-BF38</f>
        <v>888421.08000000007</v>
      </c>
      <c r="BH38" s="26">
        <f>BG38/BF38*100</f>
        <v>36.30898543674774</v>
      </c>
      <c r="BI38" s="16"/>
    </row>
    <row r="39" spans="1:62" s="27" customFormat="1" ht="15" customHeight="1" x14ac:dyDescent="0.2">
      <c r="A39" s="27" t="s">
        <v>46</v>
      </c>
      <c r="B39" s="28">
        <f>B38/(B11/'[1]DON''T DELETE'!B1)</f>
        <v>2.3345674649875483</v>
      </c>
      <c r="C39" s="28">
        <f>[3]REG5!B40</f>
        <v>2.111087088054409</v>
      </c>
      <c r="D39" s="28">
        <f>B39-C39</f>
        <v>0.22348037693313927</v>
      </c>
      <c r="E39" s="14">
        <f>D39/C39*100</f>
        <v>10.58603305366716</v>
      </c>
      <c r="F39" s="28"/>
      <c r="G39" s="28">
        <f>G38/(G11/'[1]DON''T DELETE'!B1)</f>
        <v>1.3892185038494069</v>
      </c>
      <c r="H39" s="28">
        <f>[3]REG5!G40</f>
        <v>1.1505947961368392</v>
      </c>
      <c r="I39" s="28">
        <f>G39-H39</f>
        <v>0.23862370771256769</v>
      </c>
      <c r="J39" s="14">
        <f>I39/H39*100</f>
        <v>20.739161042076219</v>
      </c>
      <c r="K39" s="28"/>
      <c r="L39" s="28">
        <f>L38/(L11/'[1]DON''T DELETE'!B1)</f>
        <v>1.3141855101781359</v>
      </c>
      <c r="M39" s="28">
        <f>[3]REG5!L40</f>
        <v>0.94424884659838815</v>
      </c>
      <c r="N39" s="28">
        <f>L39-M39</f>
        <v>0.36993666357974775</v>
      </c>
      <c r="O39" s="14">
        <f>N39/M39*100</f>
        <v>39.177878258726722</v>
      </c>
      <c r="P39" s="28"/>
      <c r="Q39" s="28">
        <f>Q38/(Q11/'[1]DON''T DELETE'!B1)</f>
        <v>1.7472663501000532</v>
      </c>
      <c r="R39" s="28">
        <f>[3]REG5!Q40</f>
        <v>0.66604685837832911</v>
      </c>
      <c r="S39" s="14">
        <f t="shared" si="26"/>
        <v>1.0812194917217242</v>
      </c>
      <c r="T39" s="14">
        <f t="shared" si="27"/>
        <v>162.33384755454668</v>
      </c>
      <c r="U39" s="28"/>
      <c r="V39" s="28">
        <f>V38/(V11/'[1]DON''T DELETE'!B1)</f>
        <v>2.0374792760662874</v>
      </c>
      <c r="W39" s="28">
        <f>[3]REG5!V40</f>
        <v>1.748923015496616</v>
      </c>
      <c r="X39" s="28">
        <f>V39-W39</f>
        <v>0.28855626056967143</v>
      </c>
      <c r="Y39" s="14">
        <f>X39/W39*100</f>
        <v>16.499083036409946</v>
      </c>
      <c r="Z39" s="28"/>
      <c r="AA39" s="28">
        <f>AA38/(AA11/'[1]DON''T DELETE'!B1)</f>
        <v>1.2086442113237057</v>
      </c>
      <c r="AB39" s="28">
        <f>[3]REG5!AA40</f>
        <v>1.1627252125222967</v>
      </c>
      <c r="AC39" s="28">
        <f>AA39-AB39</f>
        <v>4.5918998801409039E-2</v>
      </c>
      <c r="AD39" s="14">
        <f>AC39/AB39*100</f>
        <v>3.9492563081002672</v>
      </c>
      <c r="AE39" s="28"/>
      <c r="AF39" s="28">
        <f>AF38/(AF11/'[1]DON''T DELETE'!B1)</f>
        <v>0.79433800324944026</v>
      </c>
      <c r="AG39" s="28">
        <f>[3]REG5!AF40</f>
        <v>0.89848059024719074</v>
      </c>
      <c r="AH39" s="28">
        <f>AF39-AG39</f>
        <v>-0.10414258699775047</v>
      </c>
      <c r="AI39" s="14">
        <f>AH39/AG39*100</f>
        <v>-11.590966808654006</v>
      </c>
      <c r="AJ39" s="28"/>
      <c r="AK39" s="28">
        <f>AK38/(AK11/'[1]DON''T DELETE'!B1)</f>
        <v>1.2672169331184917</v>
      </c>
      <c r="AL39" s="28">
        <f>[3]REG5!AK40</f>
        <v>1.7124688809765114</v>
      </c>
      <c r="AM39" s="28">
        <f>AK39-AL39</f>
        <v>-0.44525194785801969</v>
      </c>
      <c r="AN39" s="14">
        <f>AM39/AL39*100</f>
        <v>-26.000586218192822</v>
      </c>
      <c r="AO39" s="28"/>
      <c r="AP39" s="28">
        <f>AP38/(AP11/'[1]DON''T DELETE'!B1)</f>
        <v>1.5917189000631562</v>
      </c>
      <c r="AQ39" s="28">
        <f>[3]REG5!AP40</f>
        <v>1.405605531982397</v>
      </c>
      <c r="AR39" s="28">
        <f>AP39-AQ39</f>
        <v>0.18611336808075918</v>
      </c>
      <c r="AS39" s="14">
        <f>AR39/AQ39*100</f>
        <v>13.240796499873902</v>
      </c>
      <c r="AT39" s="28"/>
      <c r="AU39" s="28">
        <f>AU38/(AU11/'[1]DON''T DELETE'!B1)</f>
        <v>1.8862932042399756</v>
      </c>
      <c r="AV39" s="28">
        <f>[3]REG5!AU40</f>
        <v>0.95535338055426222</v>
      </c>
      <c r="AW39" s="28">
        <f>AU39-AV39</f>
        <v>0.93093982368571337</v>
      </c>
      <c r="AX39" s="14">
        <f>AW39/AV39*100</f>
        <v>97.444552208065147</v>
      </c>
      <c r="AY39" s="28"/>
      <c r="AZ39" s="29"/>
      <c r="BA39" s="29" t="e">
        <f>[3]REG5!AZ40</f>
        <v>#DIV/0!</v>
      </c>
      <c r="BB39" s="29"/>
      <c r="BC39" s="29"/>
      <c r="BD39" s="28"/>
      <c r="BE39" s="28">
        <f>BE38/(BE11/'[1]DON''T DELETE'!B1)</f>
        <v>1.7720978862617063</v>
      </c>
      <c r="BF39" s="28">
        <f>BF38/(BF11/'[1]DON''T DELETE'!B1)</f>
        <v>1.344490120443669</v>
      </c>
      <c r="BG39" s="28">
        <f>BE39-BF39</f>
        <v>0.42760776581803728</v>
      </c>
      <c r="BH39" s="26">
        <f>BG39/BF39*100</f>
        <v>31.804455779632711</v>
      </c>
    </row>
    <row r="40" spans="1:62" ht="15" customHeight="1" x14ac:dyDescent="0.2">
      <c r="A40" s="2" t="s">
        <v>47</v>
      </c>
      <c r="B40" s="14"/>
      <c r="C40" s="14">
        <f>[3]REG5!B41</f>
        <v>0</v>
      </c>
      <c r="D40" s="14"/>
      <c r="E40" s="14"/>
      <c r="F40" s="14"/>
      <c r="G40" s="14"/>
      <c r="H40" s="14">
        <f>[3]REG5!G41</f>
        <v>0</v>
      </c>
      <c r="I40" s="14"/>
      <c r="J40" s="14"/>
      <c r="K40" s="14"/>
      <c r="L40" s="14"/>
      <c r="M40" s="14">
        <f>[3]REG5!L41</f>
        <v>0</v>
      </c>
      <c r="N40" s="14"/>
      <c r="O40" s="14"/>
      <c r="P40" s="14"/>
      <c r="Q40" s="14"/>
      <c r="R40" s="14">
        <f>[3]REG5!Q41</f>
        <v>0</v>
      </c>
      <c r="S40" s="14"/>
      <c r="T40" s="14"/>
      <c r="U40" s="14"/>
      <c r="V40" s="14"/>
      <c r="W40" s="14">
        <f>[3]REG5!V41</f>
        <v>0</v>
      </c>
      <c r="X40" s="14"/>
      <c r="Y40" s="14"/>
      <c r="Z40" s="14"/>
      <c r="AA40" s="14"/>
      <c r="AB40" s="14">
        <f>[3]REG5!AA41</f>
        <v>0</v>
      </c>
      <c r="AC40" s="14"/>
      <c r="AD40" s="14"/>
      <c r="AE40" s="14"/>
      <c r="AF40" s="14"/>
      <c r="AG40" s="14">
        <f>[3]REG5!AF41</f>
        <v>0</v>
      </c>
      <c r="AH40" s="14"/>
      <c r="AI40" s="14"/>
      <c r="AJ40" s="14"/>
      <c r="AK40" s="14"/>
      <c r="AL40" s="14">
        <f>[3]REG5!AK41</f>
        <v>0</v>
      </c>
      <c r="AM40" s="14"/>
      <c r="AN40" s="14"/>
      <c r="AO40" s="14"/>
      <c r="AP40" s="14"/>
      <c r="AQ40" s="14">
        <f>[3]REG5!AP41</f>
        <v>0</v>
      </c>
      <c r="AR40" s="14"/>
      <c r="AS40" s="14"/>
      <c r="AT40" s="14"/>
      <c r="AU40" s="14"/>
      <c r="AV40" s="14">
        <f>[3]REG5!AU41</f>
        <v>0</v>
      </c>
      <c r="AW40" s="14"/>
      <c r="AX40" s="14"/>
      <c r="AY40" s="14"/>
      <c r="AZ40" s="14"/>
      <c r="BA40" s="20">
        <f>[3]REG5!AZ41</f>
        <v>0</v>
      </c>
      <c r="BB40" s="20"/>
      <c r="BC40" s="20"/>
      <c r="BD40" s="14"/>
      <c r="BE40" s="14"/>
      <c r="BF40" s="14"/>
      <c r="BG40" s="14"/>
      <c r="BH40" s="14"/>
      <c r="BI40" s="16"/>
    </row>
    <row r="41" spans="1:62" ht="15" customHeight="1" x14ac:dyDescent="0.2">
      <c r="A41" s="2" t="s">
        <v>45</v>
      </c>
      <c r="B41" s="14">
        <f>[2]FP!$U$38</f>
        <v>2922526.49</v>
      </c>
      <c r="C41" s="14">
        <f>[3]REG5!B42</f>
        <v>4323555.92</v>
      </c>
      <c r="D41" s="14">
        <f t="shared" ref="D41:D46" si="28">B41-C41</f>
        <v>-1401029.4299999997</v>
      </c>
      <c r="E41" s="14">
        <f>D41/C41*100</f>
        <v>-32.404563649080771</v>
      </c>
      <c r="F41" s="14"/>
      <c r="G41" s="14">
        <f>[4]FP!$U$38</f>
        <v>172072.81</v>
      </c>
      <c r="H41" s="14">
        <f>[3]REG5!G42</f>
        <v>177641.71</v>
      </c>
      <c r="I41" s="14">
        <f t="shared" ref="I41:I46" si="29">G41-H41</f>
        <v>-5568.8999999999942</v>
      </c>
      <c r="J41" s="14">
        <f t="shared" ref="J41:J46" si="30">I41/H41*100</f>
        <v>-3.1349056480034978</v>
      </c>
      <c r="K41" s="14"/>
      <c r="L41" s="14">
        <f>[5]FP!$U$38</f>
        <v>64833.120000000003</v>
      </c>
      <c r="M41" s="14">
        <f>[3]REG5!L42</f>
        <v>64315.54</v>
      </c>
      <c r="N41" s="14">
        <f t="shared" ref="N41:N46" si="31">L41-M41</f>
        <v>517.58000000000175</v>
      </c>
      <c r="O41" s="14">
        <f t="shared" ref="O41:O46" si="32">N41/M41*100</f>
        <v>0.80475107571203119</v>
      </c>
      <c r="P41" s="14"/>
      <c r="Q41" s="14">
        <f>[6]FP!$U$38</f>
        <v>282858.28999999998</v>
      </c>
      <c r="R41" s="14">
        <f>[3]REG5!Q42</f>
        <v>195563.02</v>
      </c>
      <c r="S41" s="14">
        <f t="shared" ref="S41:S45" si="33">Q41-R41</f>
        <v>87295.26999999999</v>
      </c>
      <c r="T41" s="14">
        <f t="shared" ref="T41:T45" si="34">S41/R41*100</f>
        <v>44.637922854740118</v>
      </c>
      <c r="U41" s="14"/>
      <c r="V41" s="14">
        <f>[7]FP!$U$38</f>
        <v>187232.07</v>
      </c>
      <c r="W41" s="14">
        <f>[3]REG5!V42</f>
        <v>139392.17000000001</v>
      </c>
      <c r="X41" s="14">
        <f t="shared" ref="X41:X46" si="35">V41-W41</f>
        <v>47839.899999999994</v>
      </c>
      <c r="Y41" s="14">
        <f t="shared" ref="Y41:Y46" si="36">X41/W41*100</f>
        <v>34.320363905662695</v>
      </c>
      <c r="Z41" s="14"/>
      <c r="AA41" s="14">
        <f>[8]FP!$U$38</f>
        <v>55440.97</v>
      </c>
      <c r="AB41" s="14">
        <f>[3]REG5!AA42</f>
        <v>54168.87</v>
      </c>
      <c r="AC41" s="14">
        <f t="shared" ref="AC41:AC46" si="37">AA41-AB41</f>
        <v>1272.0999999999985</v>
      </c>
      <c r="AD41" s="14">
        <f t="shared" ref="AD41:AD46" si="38">AC41/AB41*100</f>
        <v>2.3483967821370437</v>
      </c>
      <c r="AE41" s="14"/>
      <c r="AF41" s="14">
        <f>[9]FP!$U$38</f>
        <v>59835.1</v>
      </c>
      <c r="AG41" s="14">
        <f>[3]REG5!AF42</f>
        <v>54776.7</v>
      </c>
      <c r="AH41" s="14">
        <f t="shared" ref="AH41:AH46" si="39">AF41-AG41</f>
        <v>5058.4000000000015</v>
      </c>
      <c r="AI41" s="14">
        <f t="shared" ref="AI41:AI46" si="40">AH41/AG41*100</f>
        <v>9.2345833173593928</v>
      </c>
      <c r="AJ41" s="14"/>
      <c r="AK41" s="14">
        <f>[10]FP!$U$38</f>
        <v>374358.44</v>
      </c>
      <c r="AL41" s="14">
        <f>[3]REG5!AK42</f>
        <v>307384.07</v>
      </c>
      <c r="AM41" s="14">
        <f t="shared" ref="AM41:AM46" si="41">AK41-AL41</f>
        <v>66974.37</v>
      </c>
      <c r="AN41" s="14">
        <f t="shared" ref="AN41:AN46" si="42">AM41/AL41*100</f>
        <v>21.788497367479064</v>
      </c>
      <c r="AO41" s="14"/>
      <c r="AP41" s="14">
        <f>[11]FP!$U$38</f>
        <v>68269.429999999993</v>
      </c>
      <c r="AQ41" s="14">
        <f>[3]REG5!AP42</f>
        <v>54557.65</v>
      </c>
      <c r="AR41" s="14">
        <f t="shared" ref="AR41:AR46" si="43">AP41-AQ41</f>
        <v>13711.779999999992</v>
      </c>
      <c r="AS41" s="14">
        <f t="shared" ref="AS41:AS46" si="44">AR41/AQ41*100</f>
        <v>25.132644092991523</v>
      </c>
      <c r="AT41" s="14"/>
      <c r="AU41" s="14">
        <f>[12]FP!$U$38</f>
        <v>114870.1</v>
      </c>
      <c r="AV41" s="14">
        <f>[3]REG5!AU42</f>
        <v>115280.26</v>
      </c>
      <c r="AW41" s="14">
        <f t="shared" ref="AW41:AW46" si="45">AU41-AV41</f>
        <v>-410.15999999998894</v>
      </c>
      <c r="AX41" s="14">
        <f t="shared" ref="AX41:AX46" si="46">AW41/AV41*100</f>
        <v>-0.35579378464273848</v>
      </c>
      <c r="AY41" s="14"/>
      <c r="AZ41" s="14"/>
      <c r="BA41" s="20">
        <f>[3]REG5!AZ42</f>
        <v>0</v>
      </c>
      <c r="BB41" s="20"/>
      <c r="BC41" s="20"/>
      <c r="BD41" s="14"/>
      <c r="BE41" s="14">
        <f>G41+L41+Q41+V41+AA41+AP41+AU41+AK41+B41+AF41+AZ41</f>
        <v>4302296.82</v>
      </c>
      <c r="BF41" s="14">
        <f>H41+M41+R41+W41+AB41+AQ41+AV41+AL41+C41+AG41+BA41</f>
        <v>5486635.9100000001</v>
      </c>
      <c r="BG41" s="14">
        <f t="shared" ref="BG41:BG46" si="47">BE41-BF41</f>
        <v>-1184339.0899999999</v>
      </c>
      <c r="BH41" s="26">
        <f t="shared" ref="BH41:BH46" si="48">BG41/BF41*100</f>
        <v>-21.58588813668884</v>
      </c>
      <c r="BI41" s="16"/>
    </row>
    <row r="42" spans="1:62" s="27" customFormat="1" ht="15" customHeight="1" x14ac:dyDescent="0.2">
      <c r="A42" s="27" t="s">
        <v>48</v>
      </c>
      <c r="B42" s="28">
        <f>B41/(B20/'[1]DON''T DELETE'!B1)</f>
        <v>6.61418730608756</v>
      </c>
      <c r="C42" s="28">
        <f>[3]REG5!B43</f>
        <v>10.45123537367814</v>
      </c>
      <c r="D42" s="28">
        <f t="shared" si="28"/>
        <v>-3.8370480675905796</v>
      </c>
      <c r="E42" s="14">
        <f>D42/C42*100</f>
        <v>-36.713823107020829</v>
      </c>
      <c r="F42" s="28"/>
      <c r="G42" s="28">
        <f>G41/(G20/'[1]DON''T DELETE'!B1)</f>
        <v>1.0367032982414115</v>
      </c>
      <c r="H42" s="28">
        <f>[3]REG5!G43</f>
        <v>0.89537853206465678</v>
      </c>
      <c r="I42" s="28">
        <f t="shared" si="29"/>
        <v>0.14132476617675471</v>
      </c>
      <c r="J42" s="14">
        <f t="shared" si="30"/>
        <v>15.783801053491132</v>
      </c>
      <c r="K42" s="28"/>
      <c r="L42" s="28">
        <f>L41/(L20/'[1]DON''T DELETE'!B1)</f>
        <v>0.86953762854740846</v>
      </c>
      <c r="M42" s="28">
        <f>[3]REG5!L43</f>
        <v>0.94208755112728515</v>
      </c>
      <c r="N42" s="28">
        <f t="shared" si="31"/>
        <v>-7.2549922579876691E-2</v>
      </c>
      <c r="O42" s="14">
        <f t="shared" si="32"/>
        <v>-7.7009745530619469</v>
      </c>
      <c r="P42" s="28"/>
      <c r="Q42" s="28">
        <f>Q41/(Q20/'[1]DON''T DELETE'!B1)</f>
        <v>0.94731272860756133</v>
      </c>
      <c r="R42" s="28">
        <f>[3]REG5!Q43</f>
        <v>0.58219995297631189</v>
      </c>
      <c r="S42" s="14">
        <f t="shared" si="33"/>
        <v>0.36511277563124944</v>
      </c>
      <c r="T42" s="14">
        <f t="shared" si="34"/>
        <v>62.712608231025548</v>
      </c>
      <c r="U42" s="28"/>
      <c r="V42" s="28">
        <f>V41/(V20/'[1]DON''T DELETE'!B1)</f>
        <v>1.6814639252039341</v>
      </c>
      <c r="W42" s="28">
        <f>[3]REG5!V43</f>
        <v>1.5032298728323727</v>
      </c>
      <c r="X42" s="28">
        <f t="shared" si="35"/>
        <v>0.17823405237156131</v>
      </c>
      <c r="Y42" s="14">
        <f t="shared" si="36"/>
        <v>11.856739650585459</v>
      </c>
      <c r="Z42" s="28"/>
      <c r="AA42" s="28">
        <f>AA41/(AA20/'[1]DON''T DELETE'!B1)</f>
        <v>0.92638203477159331</v>
      </c>
      <c r="AB42" s="28">
        <f>[3]REG5!AA43</f>
        <v>1.0448915646792365</v>
      </c>
      <c r="AC42" s="28">
        <f t="shared" si="37"/>
        <v>-0.11850952990764319</v>
      </c>
      <c r="AD42" s="14">
        <f t="shared" si="38"/>
        <v>-11.341801763326853</v>
      </c>
      <c r="AE42" s="28"/>
      <c r="AF42" s="28">
        <f>AF41/(AF20/'[1]DON''T DELETE'!B1)</f>
        <v>1.0983856908593208</v>
      </c>
      <c r="AG42" s="28">
        <f>[3]REG5!AF43</f>
        <v>1.214428548265166</v>
      </c>
      <c r="AH42" s="28">
        <f t="shared" si="39"/>
        <v>-0.11604285740584519</v>
      </c>
      <c r="AI42" s="14">
        <f t="shared" si="40"/>
        <v>-9.5553466337409958</v>
      </c>
      <c r="AJ42" s="28"/>
      <c r="AK42" s="28">
        <f>AK41/(AK20/'[1]DON''T DELETE'!B1)</f>
        <v>3.8443510223101995</v>
      </c>
      <c r="AL42" s="28">
        <f>[3]REG5!AK43</f>
        <v>3.8118761772790819</v>
      </c>
      <c r="AM42" s="28">
        <f t="shared" si="41"/>
        <v>3.2474845031117638E-2</v>
      </c>
      <c r="AN42" s="14">
        <f t="shared" si="42"/>
        <v>0.85193861292467765</v>
      </c>
      <c r="AO42" s="28"/>
      <c r="AP42" s="28">
        <f>AP41/(AP20/'[1]DON''T DELETE'!B1)</f>
        <v>1.086690797195581</v>
      </c>
      <c r="AQ42" s="28">
        <f>[3]REG5!AP43</f>
        <v>0.91950022856944036</v>
      </c>
      <c r="AR42" s="28">
        <f t="shared" si="43"/>
        <v>0.16719056862614068</v>
      </c>
      <c r="AS42" s="14">
        <f t="shared" si="44"/>
        <v>18.182765314398669</v>
      </c>
      <c r="AT42" s="28"/>
      <c r="AU42" s="28">
        <f>AU41/(AU20/'[1]DON''T DELETE'!B1)</f>
        <v>0.98727786084628111</v>
      </c>
      <c r="AV42" s="28">
        <f>[3]REG5!AU43</f>
        <v>0.96647159471388666</v>
      </c>
      <c r="AW42" s="28">
        <f t="shared" si="45"/>
        <v>2.0806266132394446E-2</v>
      </c>
      <c r="AX42" s="14">
        <f t="shared" si="46"/>
        <v>2.1528067918596112</v>
      </c>
      <c r="AY42" s="28"/>
      <c r="AZ42" s="29"/>
      <c r="BA42" s="29" t="e">
        <f>[3]REG5!AZ43</f>
        <v>#DIV/0!</v>
      </c>
      <c r="BB42" s="29"/>
      <c r="BC42" s="29"/>
      <c r="BD42" s="28"/>
      <c r="BE42" s="28">
        <f>BE41/(BE20/'[1]DON''T DELETE'!B1)</f>
        <v>2.9006583085593656</v>
      </c>
      <c r="BF42" s="28">
        <f>BF41/(BF20/'[1]DON''T DELETE'!B1)</f>
        <v>3.7446667433621794</v>
      </c>
      <c r="BG42" s="28">
        <f t="shared" si="47"/>
        <v>-0.84400843480281385</v>
      </c>
      <c r="BH42" s="26">
        <f t="shared" si="48"/>
        <v>-22.538946524384546</v>
      </c>
    </row>
    <row r="43" spans="1:62" ht="15" customHeight="1" x14ac:dyDescent="0.2">
      <c r="A43" s="2" t="s">
        <v>49</v>
      </c>
      <c r="B43" s="14">
        <f>[2]FP!U40</f>
        <v>386884.94551666669</v>
      </c>
      <c r="C43" s="14">
        <f>[3]REG5!B44</f>
        <v>418871.79869333334</v>
      </c>
      <c r="D43" s="14">
        <f t="shared" si="28"/>
        <v>-31986.853176666657</v>
      </c>
      <c r="E43" s="14">
        <f>D43/C43*100</f>
        <v>-7.6364303532606748</v>
      </c>
      <c r="F43" s="14"/>
      <c r="G43" s="14">
        <f>[4]FP!U40</f>
        <v>161905.60101777775</v>
      </c>
      <c r="H43" s="14">
        <f>[3]REG5!G44</f>
        <v>199142.89336444446</v>
      </c>
      <c r="I43" s="14">
        <f t="shared" si="29"/>
        <v>-37237.292346666713</v>
      </c>
      <c r="J43" s="14">
        <f t="shared" si="30"/>
        <v>-18.698780417195227</v>
      </c>
      <c r="K43" s="14"/>
      <c r="L43" s="14">
        <f>[5]FP!U40</f>
        <v>73205.994024444444</v>
      </c>
      <c r="M43" s="14">
        <f>[3]REG5!L44</f>
        <v>75120.920684444427</v>
      </c>
      <c r="N43" s="14">
        <f t="shared" si="31"/>
        <v>-1914.9266599999828</v>
      </c>
      <c r="O43" s="14">
        <f t="shared" si="32"/>
        <v>-2.5491256530839004</v>
      </c>
      <c r="P43" s="14"/>
      <c r="Q43" s="14">
        <f>[6]FP!U40</f>
        <v>246569.9722622222</v>
      </c>
      <c r="R43" s="14">
        <f>[3]REG5!Q44</f>
        <v>342766.1372933333</v>
      </c>
      <c r="S43" s="14">
        <f t="shared" si="33"/>
        <v>-96196.165031111101</v>
      </c>
      <c r="T43" s="14">
        <f t="shared" si="34"/>
        <v>-28.064664085760633</v>
      </c>
      <c r="U43" s="14"/>
      <c r="V43" s="14">
        <f>[7]FP!U40</f>
        <v>97750.580422222207</v>
      </c>
      <c r="W43" s="14">
        <f>[3]REG5!V44</f>
        <v>77213.927313333334</v>
      </c>
      <c r="X43" s="14">
        <f t="shared" si="35"/>
        <v>20536.653108888873</v>
      </c>
      <c r="Y43" s="14">
        <f t="shared" si="36"/>
        <v>26.59708400215332</v>
      </c>
      <c r="Z43" s="14"/>
      <c r="AA43" s="14">
        <f>[8]FP!U40</f>
        <v>61533.254842222232</v>
      </c>
      <c r="AB43" s="14">
        <f>[3]REG5!AA44</f>
        <v>60862.177845555561</v>
      </c>
      <c r="AC43" s="14">
        <f t="shared" si="37"/>
        <v>671.07699666667031</v>
      </c>
      <c r="AD43" s="14">
        <f t="shared" si="38"/>
        <v>1.1026174554081873</v>
      </c>
      <c r="AE43" s="14"/>
      <c r="AF43" s="14">
        <f>[9]FP!U40</f>
        <v>52633.185644444457</v>
      </c>
      <c r="AG43" s="14">
        <f>[3]REG5!AF44</f>
        <v>17545.980038888887</v>
      </c>
      <c r="AH43" s="14">
        <f t="shared" si="39"/>
        <v>35087.205605555573</v>
      </c>
      <c r="AI43" s="14">
        <f t="shared" si="40"/>
        <v>199.97290278336314</v>
      </c>
      <c r="AJ43" s="14"/>
      <c r="AK43" s="14">
        <f>[10]FP!U40</f>
        <v>93081.737714444447</v>
      </c>
      <c r="AL43" s="14">
        <f>[3]REG5!AK44</f>
        <v>78680.475008888898</v>
      </c>
      <c r="AM43" s="14">
        <f t="shared" si="41"/>
        <v>14401.262705555549</v>
      </c>
      <c r="AN43" s="14">
        <f t="shared" si="42"/>
        <v>18.30347707474894</v>
      </c>
      <c r="AO43" s="14"/>
      <c r="AP43" s="14">
        <f>[11]FP!U40</f>
        <v>65124.372999999992</v>
      </c>
      <c r="AQ43" s="14">
        <f>[3]REG5!AP44</f>
        <v>62014.384955555564</v>
      </c>
      <c r="AR43" s="14">
        <f t="shared" si="43"/>
        <v>3109.9880444444279</v>
      </c>
      <c r="AS43" s="14">
        <f t="shared" si="44"/>
        <v>5.014946204293234</v>
      </c>
      <c r="AT43" s="14"/>
      <c r="AU43" s="14">
        <f>[12]FP!U40</f>
        <v>102722.05140444444</v>
      </c>
      <c r="AV43" s="14">
        <f>[3]REG5!AU44</f>
        <v>92476.337885555549</v>
      </c>
      <c r="AW43" s="14">
        <f t="shared" si="45"/>
        <v>10245.713518888893</v>
      </c>
      <c r="AX43" s="14">
        <f t="shared" si="46"/>
        <v>11.079281201174419</v>
      </c>
      <c r="AY43" s="14"/>
      <c r="AZ43" s="14"/>
      <c r="BA43" s="20">
        <f>[3]REG5!AZ44</f>
        <v>0</v>
      </c>
      <c r="BB43" s="20"/>
      <c r="BC43" s="20"/>
      <c r="BD43" s="14"/>
      <c r="BE43" s="14">
        <f t="shared" ref="BE43:BF46" si="49">G43+L43+Q43+V43+AA43+AP43+AU43+AK43+B43+AF43+AZ43</f>
        <v>1341411.695848889</v>
      </c>
      <c r="BF43" s="14">
        <f t="shared" si="49"/>
        <v>1424695.0330833334</v>
      </c>
      <c r="BG43" s="26">
        <f t="shared" si="47"/>
        <v>-83283.337234444451</v>
      </c>
      <c r="BH43" s="26">
        <f t="shared" si="48"/>
        <v>-5.84569576649693</v>
      </c>
      <c r="BI43" s="16"/>
    </row>
    <row r="44" spans="1:62" ht="15" customHeight="1" x14ac:dyDescent="0.2">
      <c r="A44" s="2" t="s">
        <v>50</v>
      </c>
      <c r="B44" s="14">
        <f>[2]FP!U41</f>
        <v>2882.7198900000003</v>
      </c>
      <c r="C44" s="14">
        <f>[3]REG5!B45</f>
        <v>6735.8481300000003</v>
      </c>
      <c r="D44" s="14">
        <f t="shared" si="28"/>
        <v>-3853.12824</v>
      </c>
      <c r="E44" s="14">
        <f>D44/C44*100</f>
        <v>-57.203312272422039</v>
      </c>
      <c r="F44" s="14"/>
      <c r="G44" s="14">
        <f>[4]FP!U41</f>
        <v>1453.72586</v>
      </c>
      <c r="H44" s="14">
        <f>[3]REG5!G45</f>
        <v>1955.2336499999999</v>
      </c>
      <c r="I44" s="14">
        <f t="shared" si="29"/>
        <v>-501.50778999999989</v>
      </c>
      <c r="J44" s="14">
        <f t="shared" si="30"/>
        <v>-25.649506901643182</v>
      </c>
      <c r="K44" s="14"/>
      <c r="L44" s="14">
        <f>[5]FP!U41</f>
        <v>3.8323499999999999</v>
      </c>
      <c r="M44" s="14">
        <f>[3]REG5!L45</f>
        <v>7.4892200000000004</v>
      </c>
      <c r="N44" s="14">
        <f t="shared" si="31"/>
        <v>-3.6568700000000005</v>
      </c>
      <c r="O44" s="14">
        <f t="shared" si="32"/>
        <v>-48.828449424639686</v>
      </c>
      <c r="P44" s="14"/>
      <c r="Q44" s="14">
        <f>[6]FP!U41</f>
        <v>1160.5325800000001</v>
      </c>
      <c r="R44" s="14">
        <f>[3]REG5!Q45</f>
        <v>787.52137000000005</v>
      </c>
      <c r="S44" s="14">
        <f t="shared" si="33"/>
        <v>373.01121000000001</v>
      </c>
      <c r="T44" s="14">
        <f t="shared" si="34"/>
        <v>47.365217530541429</v>
      </c>
      <c r="U44" s="14"/>
      <c r="V44" s="14">
        <f>[7]FP!U41</f>
        <v>834.86433999999997</v>
      </c>
      <c r="W44" s="14">
        <f>[3]REG5!V45</f>
        <v>899.18143000000009</v>
      </c>
      <c r="X44" s="14">
        <f t="shared" si="35"/>
        <v>-64.317090000000121</v>
      </c>
      <c r="Y44" s="14">
        <f t="shared" si="36"/>
        <v>-7.1528490084587393</v>
      </c>
      <c r="Z44" s="14"/>
      <c r="AA44" s="14">
        <f>[8]FP!U41</f>
        <v>74.787179999999992</v>
      </c>
      <c r="AB44" s="14">
        <f>[3]REG5!AA45</f>
        <v>113.52500000000001</v>
      </c>
      <c r="AC44" s="14">
        <f t="shared" si="37"/>
        <v>-38.737820000000013</v>
      </c>
      <c r="AD44" s="14">
        <f t="shared" si="38"/>
        <v>-34.122721867430087</v>
      </c>
      <c r="AE44" s="14"/>
      <c r="AF44" s="14">
        <f>[9]FP!U41</f>
        <v>1596.38995</v>
      </c>
      <c r="AG44" s="14">
        <f>[3]REG5!AF45</f>
        <v>1733.9650900000001</v>
      </c>
      <c r="AH44" s="14">
        <f t="shared" si="39"/>
        <v>-137.57514000000015</v>
      </c>
      <c r="AI44" s="14">
        <f t="shared" si="40"/>
        <v>-7.9341355136509781</v>
      </c>
      <c r="AJ44" s="22"/>
      <c r="AK44" s="14">
        <f>[10]FP!U41</f>
        <v>1613.3941599999998</v>
      </c>
      <c r="AL44" s="14">
        <f>[3]REG5!AK45</f>
        <v>395.58821999999998</v>
      </c>
      <c r="AM44" s="14">
        <f t="shared" si="41"/>
        <v>1217.8059399999997</v>
      </c>
      <c r="AN44" s="14">
        <f t="shared" si="42"/>
        <v>307.84686662307587</v>
      </c>
      <c r="AO44" s="14"/>
      <c r="AP44" s="14">
        <f>[11]FP!U41</f>
        <v>1445.3498100000002</v>
      </c>
      <c r="AQ44" s="14">
        <f>[3]REG5!AP45</f>
        <v>2248.3847799999999</v>
      </c>
      <c r="AR44" s="14">
        <f t="shared" si="43"/>
        <v>-803.0349699999997</v>
      </c>
      <c r="AS44" s="14">
        <f t="shared" si="44"/>
        <v>-35.716082813903398</v>
      </c>
      <c r="AT44" s="14"/>
      <c r="AU44" s="14">
        <f>[12]FP!U41</f>
        <v>1162.7545</v>
      </c>
      <c r="AV44" s="14">
        <f>[3]REG5!AU45</f>
        <v>853.03588999999999</v>
      </c>
      <c r="AW44" s="14">
        <f t="shared" si="45"/>
        <v>309.71861000000001</v>
      </c>
      <c r="AX44" s="14">
        <f t="shared" si="46"/>
        <v>36.307805290583964</v>
      </c>
      <c r="AY44" s="14"/>
      <c r="AZ44" s="14"/>
      <c r="BA44" s="20">
        <f>[3]REG5!AZ45</f>
        <v>0</v>
      </c>
      <c r="BB44" s="20"/>
      <c r="BC44" s="20"/>
      <c r="BD44" s="14"/>
      <c r="BE44" s="14">
        <f t="shared" si="49"/>
        <v>12228.350620000001</v>
      </c>
      <c r="BF44" s="14">
        <f t="shared" si="49"/>
        <v>15729.772780000001</v>
      </c>
      <c r="BG44" s="26">
        <f t="shared" si="47"/>
        <v>-3501.4221600000001</v>
      </c>
      <c r="BH44" s="26">
        <f t="shared" si="48"/>
        <v>-22.259839407546735</v>
      </c>
      <c r="BI44" s="16"/>
    </row>
    <row r="45" spans="1:62" ht="15" customHeight="1" x14ac:dyDescent="0.2">
      <c r="A45" s="3" t="s">
        <v>51</v>
      </c>
      <c r="B45" s="14">
        <f>[2]FP!U42</f>
        <v>123060.34580000001</v>
      </c>
      <c r="C45" s="14">
        <f>[3]REG5!B46</f>
        <v>77369.350290000002</v>
      </c>
      <c r="D45" s="14">
        <f t="shared" si="28"/>
        <v>45690.995510000008</v>
      </c>
      <c r="E45" s="14">
        <f>D45/C45*100</f>
        <v>59.055679463170542</v>
      </c>
      <c r="F45" s="14"/>
      <c r="G45" s="14">
        <f>[4]FP!U42</f>
        <v>57120.371850000003</v>
      </c>
      <c r="H45" s="14">
        <f>[3]REG5!G46</f>
        <v>35786.59792</v>
      </c>
      <c r="I45" s="14">
        <f t="shared" si="29"/>
        <v>21333.773930000003</v>
      </c>
      <c r="J45" s="14">
        <f t="shared" si="30"/>
        <v>59.613864323429389</v>
      </c>
      <c r="K45" s="14"/>
      <c r="L45" s="14">
        <f>[5]FP!U42</f>
        <v>26824.220569999998</v>
      </c>
      <c r="M45" s="14">
        <f>[3]REG5!L46</f>
        <v>18582.010610000001</v>
      </c>
      <c r="N45" s="14">
        <f t="shared" si="31"/>
        <v>8242.2099599999965</v>
      </c>
      <c r="O45" s="14">
        <f t="shared" si="32"/>
        <v>44.35585649469175</v>
      </c>
      <c r="P45" s="14"/>
      <c r="Q45" s="14">
        <f>[6]FP!U42</f>
        <v>319083.42005000002</v>
      </c>
      <c r="R45" s="14">
        <f>[3]REG5!Q46</f>
        <v>145286.17006</v>
      </c>
      <c r="S45" s="14">
        <f t="shared" si="33"/>
        <v>173797.24999000001</v>
      </c>
      <c r="T45" s="14">
        <f t="shared" si="34"/>
        <v>119.62408391536891</v>
      </c>
      <c r="U45" s="14"/>
      <c r="V45" s="14">
        <f>[7]FP!U42</f>
        <v>35786.423869999999</v>
      </c>
      <c r="W45" s="14">
        <f>[3]REG5!V46</f>
        <v>27130.281849999999</v>
      </c>
      <c r="X45" s="14">
        <f t="shared" si="35"/>
        <v>8656.1420199999993</v>
      </c>
      <c r="Y45" s="14">
        <f t="shared" si="36"/>
        <v>31.905831527511385</v>
      </c>
      <c r="Z45" s="14"/>
      <c r="AA45" s="14">
        <f>[8]FP!U42</f>
        <v>20891.747780000002</v>
      </c>
      <c r="AB45" s="14">
        <f>[3]REG5!AA46</f>
        <v>14607.771550000001</v>
      </c>
      <c r="AC45" s="14">
        <f t="shared" si="37"/>
        <v>6283.9762300000002</v>
      </c>
      <c r="AD45" s="14">
        <f t="shared" si="38"/>
        <v>43.018034670729769</v>
      </c>
      <c r="AE45" s="14"/>
      <c r="AF45" s="14">
        <f>[9]FP!U42</f>
        <v>16756.17164</v>
      </c>
      <c r="AG45" s="14">
        <f>[3]REG5!AF46</f>
        <v>1725418.8146969837</v>
      </c>
      <c r="AH45" s="14">
        <f t="shared" si="39"/>
        <v>-1708662.6430569836</v>
      </c>
      <c r="AI45" s="14">
        <f t="shared" si="40"/>
        <v>-99.028863514337957</v>
      </c>
      <c r="AJ45" s="22"/>
      <c r="AK45" s="14">
        <f>[10]FP!U42</f>
        <v>34288.836280000003</v>
      </c>
      <c r="AL45" s="14">
        <f>[3]REG5!AK46</f>
        <v>22363.575839999998</v>
      </c>
      <c r="AM45" s="14">
        <f t="shared" si="41"/>
        <v>11925.260440000005</v>
      </c>
      <c r="AN45" s="14">
        <f t="shared" si="42"/>
        <v>53.32447961506324</v>
      </c>
      <c r="AO45" s="14"/>
      <c r="AP45" s="14">
        <f>[11]FP!U42</f>
        <v>19587.350579999998</v>
      </c>
      <c r="AQ45" s="14">
        <f>[3]REG5!AP46</f>
        <v>12396.69397</v>
      </c>
      <c r="AR45" s="14">
        <f t="shared" si="43"/>
        <v>7190.6566099999982</v>
      </c>
      <c r="AS45" s="14">
        <f t="shared" si="44"/>
        <v>58.004631133118131</v>
      </c>
      <c r="AT45" s="14"/>
      <c r="AU45" s="14">
        <f>[12]FP!U42</f>
        <v>37152.617559999999</v>
      </c>
      <c r="AV45" s="14">
        <f>[3]REG5!AU46</f>
        <v>38490.830450000009</v>
      </c>
      <c r="AW45" s="14">
        <f t="shared" si="45"/>
        <v>-1338.2128900000098</v>
      </c>
      <c r="AX45" s="14">
        <f t="shared" si="46"/>
        <v>-3.4767056838078938</v>
      </c>
      <c r="AY45" s="14"/>
      <c r="AZ45" s="14"/>
      <c r="BA45" s="20">
        <f>[3]REG5!AZ46</f>
        <v>0</v>
      </c>
      <c r="BB45" s="20"/>
      <c r="BC45" s="20"/>
      <c r="BD45" s="14"/>
      <c r="BE45" s="14">
        <f t="shared" si="49"/>
        <v>690551.5059799999</v>
      </c>
      <c r="BF45" s="14">
        <f t="shared" si="49"/>
        <v>2117432.0972369835</v>
      </c>
      <c r="BG45" s="26">
        <f t="shared" si="47"/>
        <v>-1426880.5912569836</v>
      </c>
      <c r="BH45" s="26">
        <f t="shared" si="48"/>
        <v>-67.387312826650074</v>
      </c>
      <c r="BI45" s="16"/>
    </row>
    <row r="46" spans="1:62" ht="15" hidden="1" customHeight="1" x14ac:dyDescent="0.2">
      <c r="A46" s="3" t="s">
        <v>52</v>
      </c>
      <c r="B46" s="14"/>
      <c r="C46" s="14">
        <v>74217.488360400006</v>
      </c>
      <c r="D46" s="14">
        <f t="shared" si="28"/>
        <v>-74217.488360400006</v>
      </c>
      <c r="E46" s="14"/>
      <c r="F46" s="25"/>
      <c r="G46" s="14"/>
      <c r="H46" s="14">
        <v>74217.488360400006</v>
      </c>
      <c r="I46" s="14">
        <f t="shared" si="29"/>
        <v>-74217.488360400006</v>
      </c>
      <c r="J46" s="14">
        <f t="shared" si="30"/>
        <v>-100</v>
      </c>
      <c r="K46" s="14"/>
      <c r="L46" s="14"/>
      <c r="M46" s="14">
        <v>74217.488360400006</v>
      </c>
      <c r="N46" s="14">
        <f t="shared" si="31"/>
        <v>-74217.488360400006</v>
      </c>
      <c r="O46" s="14">
        <f t="shared" si="32"/>
        <v>-100</v>
      </c>
      <c r="P46" s="14"/>
      <c r="Q46" s="14"/>
      <c r="R46" s="14">
        <v>74217.488360400006</v>
      </c>
      <c r="S46" s="14">
        <f>Q46-R46</f>
        <v>-74217.488360400006</v>
      </c>
      <c r="T46" s="14">
        <f>S46/R46*100</f>
        <v>-100</v>
      </c>
      <c r="U46" s="25"/>
      <c r="V46" s="14"/>
      <c r="W46" s="14">
        <v>74217.488360400006</v>
      </c>
      <c r="X46" s="14">
        <f t="shared" si="35"/>
        <v>-74217.488360400006</v>
      </c>
      <c r="Y46" s="14">
        <f t="shared" si="36"/>
        <v>-100</v>
      </c>
      <c r="Z46" s="14"/>
      <c r="AA46" s="14"/>
      <c r="AB46" s="14">
        <v>74217.488360400006</v>
      </c>
      <c r="AC46" s="14">
        <f t="shared" si="37"/>
        <v>-74217.488360400006</v>
      </c>
      <c r="AD46" s="14">
        <f t="shared" si="38"/>
        <v>-100</v>
      </c>
      <c r="AE46" s="14"/>
      <c r="AF46" s="14"/>
      <c r="AG46" s="14">
        <v>74217.488360400006</v>
      </c>
      <c r="AH46" s="14">
        <f t="shared" si="39"/>
        <v>-74217.488360400006</v>
      </c>
      <c r="AI46" s="14">
        <f t="shared" si="40"/>
        <v>-100</v>
      </c>
      <c r="AJ46" s="14"/>
      <c r="AK46" s="14"/>
      <c r="AL46" s="14">
        <v>74217.488360400006</v>
      </c>
      <c r="AM46" s="14">
        <f t="shared" si="41"/>
        <v>-74217.488360400006</v>
      </c>
      <c r="AN46" s="14">
        <f t="shared" si="42"/>
        <v>-100</v>
      </c>
      <c r="AO46" s="14"/>
      <c r="AP46" s="14"/>
      <c r="AQ46" s="14">
        <v>74217.488360400006</v>
      </c>
      <c r="AR46" s="14">
        <f t="shared" si="43"/>
        <v>-74217.488360400006</v>
      </c>
      <c r="AS46" s="14">
        <f t="shared" si="44"/>
        <v>-100</v>
      </c>
      <c r="AT46" s="14"/>
      <c r="AU46" s="14"/>
      <c r="AV46" s="14">
        <v>74217.488360400006</v>
      </c>
      <c r="AW46" s="14">
        <f t="shared" si="45"/>
        <v>-74217.488360400006</v>
      </c>
      <c r="AX46" s="14">
        <f t="shared" si="46"/>
        <v>-100</v>
      </c>
      <c r="AY46" s="14"/>
      <c r="AZ46" s="14"/>
      <c r="BA46" s="20">
        <v>74217.488360400006</v>
      </c>
      <c r="BB46" s="20">
        <f t="shared" ref="BB46" si="50">AZ46-BA46</f>
        <v>-74217.488360400006</v>
      </c>
      <c r="BC46" s="20">
        <f t="shared" ref="BC46" si="51">BB46/BA46*100</f>
        <v>-100</v>
      </c>
      <c r="BD46" s="14"/>
      <c r="BE46" s="14">
        <f t="shared" si="49"/>
        <v>0</v>
      </c>
      <c r="BF46" s="14">
        <f t="shared" si="49"/>
        <v>816392.37196439994</v>
      </c>
      <c r="BG46" s="14">
        <f t="shared" si="47"/>
        <v>-816392.37196439994</v>
      </c>
      <c r="BH46" s="14">
        <f t="shared" si="48"/>
        <v>-100</v>
      </c>
      <c r="BI46" s="16"/>
    </row>
    <row r="47" spans="1:62" ht="15.95" customHeight="1" x14ac:dyDescent="0.2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22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20"/>
      <c r="BB47" s="20"/>
      <c r="BC47" s="20"/>
      <c r="BD47" s="14"/>
      <c r="BE47" s="14"/>
      <c r="BF47" s="14"/>
      <c r="BG47" s="14"/>
      <c r="BH47" s="14"/>
      <c r="BI47" s="16"/>
    </row>
    <row r="48" spans="1:62" ht="15.95" customHeight="1" x14ac:dyDescent="0.25">
      <c r="A48" s="1" t="s">
        <v>53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20"/>
      <c r="BB48" s="20"/>
      <c r="BC48" s="20"/>
      <c r="BD48" s="14"/>
      <c r="BE48" s="14"/>
      <c r="BF48" s="14"/>
      <c r="BG48" s="14"/>
      <c r="BH48" s="14"/>
      <c r="BI48" s="16"/>
    </row>
    <row r="49" spans="1:66" ht="15" customHeight="1" x14ac:dyDescent="0.2">
      <c r="A49" s="3" t="s">
        <v>54</v>
      </c>
      <c r="B49" s="14">
        <f>'[13]financial profile(mcso)'!X68</f>
        <v>90136.824579999986</v>
      </c>
      <c r="C49" s="14">
        <f>[3]REG5!B50</f>
        <v>369852.95496999996</v>
      </c>
      <c r="D49" s="14">
        <f>B49-C49</f>
        <v>-279716.13038999995</v>
      </c>
      <c r="E49" s="14">
        <f>D49/C49*100</f>
        <v>-75.629010565209271</v>
      </c>
      <c r="F49" s="14"/>
      <c r="G49" s="14">
        <f>'[13]financial profile(mcso)'!Y68</f>
        <v>317736.15569316433</v>
      </c>
      <c r="H49" s="14">
        <f>[3]REG5!G50</f>
        <v>307329.95568999997</v>
      </c>
      <c r="I49" s="14">
        <f>G49-H49</f>
        <v>10406.200003164355</v>
      </c>
      <c r="J49" s="14">
        <f>I49/H49*100</f>
        <v>3.3860025065896813</v>
      </c>
      <c r="K49" s="14"/>
      <c r="L49" s="14">
        <f>'[13]financial profile(mcso)'!Z68</f>
        <v>292209.50313652173</v>
      </c>
      <c r="M49" s="14">
        <f>[3]REG5!L50</f>
        <v>254189.06714</v>
      </c>
      <c r="N49" s="14">
        <f>L49-M49</f>
        <v>38020.43599652173</v>
      </c>
      <c r="O49" s="14">
        <f>N49/M49*100</f>
        <v>14.957541811025715</v>
      </c>
      <c r="P49" s="14"/>
      <c r="Q49" s="14">
        <f>'[13]financial profile(mcso)'!AA68</f>
        <v>407210.80343000009</v>
      </c>
      <c r="R49" s="14">
        <f>[3]REG5!Q50</f>
        <v>401386.22943000001</v>
      </c>
      <c r="S49" s="14">
        <f t="shared" ref="S49:S53" si="52">Q49-R49</f>
        <v>5824.5740000000806</v>
      </c>
      <c r="T49" s="14">
        <f t="shared" ref="T49:T53" si="53">S49/R49*100</f>
        <v>1.451114555741345</v>
      </c>
      <c r="U49" s="14"/>
      <c r="V49" s="14">
        <f>'[13]financial profile(mcso)'!AB68</f>
        <v>285385.1300878253</v>
      </c>
      <c r="W49" s="14">
        <f>[3]REG5!V50</f>
        <v>227724.01768000002</v>
      </c>
      <c r="X49" s="14">
        <f>V49-W49</f>
        <v>57661.112407825276</v>
      </c>
      <c r="Y49" s="14">
        <f>X49/W49*100</f>
        <v>25.32061088472944</v>
      </c>
      <c r="Z49" s="14"/>
      <c r="AA49" s="14">
        <f>'[13]financial profile(mcso)'!AC68</f>
        <v>146687.37343000001</v>
      </c>
      <c r="AB49" s="14">
        <f>[3]REG5!AA50</f>
        <v>138789.58143000002</v>
      </c>
      <c r="AC49" s="14">
        <f>AA49-AB49</f>
        <v>7897.7919999999867</v>
      </c>
      <c r="AD49" s="14">
        <f>AC49/AB49*100</f>
        <v>5.6904790104748031</v>
      </c>
      <c r="AE49" s="14"/>
      <c r="AF49" s="14">
        <f>'[13]financial profile(mcso)'!AD68</f>
        <v>208061.19839229915</v>
      </c>
      <c r="AG49" s="14">
        <f>[3]REG5!AF50</f>
        <v>202180.72639</v>
      </c>
      <c r="AH49" s="14">
        <f>AF49-AG49</f>
        <v>5880.4720022991532</v>
      </c>
      <c r="AI49" s="14">
        <f>AH49/AG49*100</f>
        <v>2.9085225418351279</v>
      </c>
      <c r="AJ49" s="14"/>
      <c r="AK49" s="14">
        <f>'[13]financial profile(mcso)'!AE68</f>
        <v>130562.17823999998</v>
      </c>
      <c r="AL49" s="14">
        <f>[3]REG5!AK50</f>
        <v>117102.68123999999</v>
      </c>
      <c r="AM49" s="14">
        <f>AK49-AL49</f>
        <v>13459.496999999988</v>
      </c>
      <c r="AN49" s="14">
        <f>AM49/AL49*100</f>
        <v>11.493756468662724</v>
      </c>
      <c r="AO49" s="14"/>
      <c r="AP49" s="14">
        <f>'[13]financial profile(mcso)'!AF68</f>
        <v>283830.17408700002</v>
      </c>
      <c r="AQ49" s="14">
        <f>[3]REG5!AP50</f>
        <v>256142.1684</v>
      </c>
      <c r="AR49" s="14">
        <f>AP49-AQ49</f>
        <v>27688.005687000026</v>
      </c>
      <c r="AS49" s="14">
        <f>AR49/AQ49*100</f>
        <v>10.809624147384248</v>
      </c>
      <c r="AT49" s="14"/>
      <c r="AU49" s="14">
        <f>'[13]financial profile(mcso)'!AG68</f>
        <v>117100.42678000001</v>
      </c>
      <c r="AV49" s="14">
        <f>[3]REG5!AU50</f>
        <v>109329.01478</v>
      </c>
      <c r="AW49" s="14">
        <f>AU49-AV49</f>
        <v>7771.4120000000112</v>
      </c>
      <c r="AX49" s="14">
        <f>AW49/AV49*100</f>
        <v>7.1082795501617086</v>
      </c>
      <c r="AY49" s="14"/>
      <c r="AZ49" s="14">
        <f>'[13]financial profile(mcso)'!AH68</f>
        <v>27942.215319999999</v>
      </c>
      <c r="BA49" s="20">
        <f>[3]REG5!AZ50</f>
        <v>23608.983319999999</v>
      </c>
      <c r="BB49" s="20">
        <f>AZ49-BA49</f>
        <v>4333.232</v>
      </c>
      <c r="BC49" s="20">
        <f>BB49/BA49*100</f>
        <v>18.354166044622374</v>
      </c>
      <c r="BD49" s="14"/>
      <c r="BE49" s="14">
        <f>+B49+G49+L49+Q49+V49+AA49+AF49+AK49+AP49+AU49+AZ49</f>
        <v>2306861.9831768102</v>
      </c>
      <c r="BF49" s="14">
        <f>H49+M49+R49+W49+AB49+AQ49+AV49+AL49+C49+AG49+BA49</f>
        <v>2407635.3804700002</v>
      </c>
      <c r="BG49" s="26">
        <f>BE49-BF49</f>
        <v>-100773.39729319001</v>
      </c>
      <c r="BH49" s="26">
        <f>BG49/BF49*100</f>
        <v>-4.1855755281980356</v>
      </c>
      <c r="BI49" s="16"/>
    </row>
    <row r="50" spans="1:66" ht="15" customHeight="1" x14ac:dyDescent="0.2">
      <c r="A50" s="3" t="s">
        <v>55</v>
      </c>
      <c r="B50" s="14">
        <f>'[13]financial profile(mcso)'!X69</f>
        <v>90136.82458</v>
      </c>
      <c r="C50" s="14">
        <f>[3]REG5!B51</f>
        <v>60428.796579999995</v>
      </c>
      <c r="D50" s="14">
        <f>B50-C50</f>
        <v>29708.028000000006</v>
      </c>
      <c r="E50" s="14">
        <f>D50/C50*100</f>
        <v>49.162038103258233</v>
      </c>
      <c r="F50" s="14"/>
      <c r="G50" s="14">
        <f>'[13]financial profile(mcso)'!Y69</f>
        <v>337233.29096999997</v>
      </c>
      <c r="H50" s="14">
        <f>[3]REG5!G51</f>
        <v>326827.09097000002</v>
      </c>
      <c r="I50" s="14">
        <f>G50-H50</f>
        <v>10406.199999999953</v>
      </c>
      <c r="J50" s="14">
        <f>I50/H50*100</f>
        <v>3.1840077788885486</v>
      </c>
      <c r="K50" s="14"/>
      <c r="L50" s="14">
        <f>'[13]financial profile(mcso)'!Z69</f>
        <v>292978.31030000007</v>
      </c>
      <c r="M50" s="14">
        <f>[3]REG5!L51</f>
        <v>254957.8743</v>
      </c>
      <c r="N50" s="14">
        <f>L50-M50</f>
        <v>38020.436000000074</v>
      </c>
      <c r="O50" s="14">
        <f>N50/M50*100</f>
        <v>14.912438419243628</v>
      </c>
      <c r="P50" s="14"/>
      <c r="Q50" s="14">
        <f>'[13]financial profile(mcso)'!AA69</f>
        <v>407285.67378000007</v>
      </c>
      <c r="R50" s="14">
        <f>[3]REG5!Q51</f>
        <v>401461.10022000002</v>
      </c>
      <c r="S50" s="14">
        <f t="shared" si="52"/>
        <v>5824.573560000048</v>
      </c>
      <c r="T50" s="14">
        <f t="shared" si="53"/>
        <v>1.4508438194405862</v>
      </c>
      <c r="U50" s="14"/>
      <c r="V50" s="14">
        <f>'[13]financial profile(mcso)'!AB69</f>
        <v>287030.57709000004</v>
      </c>
      <c r="W50" s="14">
        <f>[3]REG5!V51</f>
        <v>229378.54329000003</v>
      </c>
      <c r="X50" s="14">
        <f>V50-W50</f>
        <v>57652.033800000005</v>
      </c>
      <c r="Y50" s="14">
        <f>X50/W50*100</f>
        <v>25.134013396846523</v>
      </c>
      <c r="Z50" s="14"/>
      <c r="AA50" s="14">
        <f>'[13]financial profile(mcso)'!AC69</f>
        <v>151486.87346</v>
      </c>
      <c r="AB50" s="14">
        <f>[3]REG5!AA51</f>
        <v>142905.78946</v>
      </c>
      <c r="AC50" s="14">
        <f>AA50-AB50</f>
        <v>8581.0840000000026</v>
      </c>
      <c r="AD50" s="14">
        <f>AC50/AB50*100</f>
        <v>6.0047140374266563</v>
      </c>
      <c r="AE50" s="14"/>
      <c r="AF50" s="14">
        <f>'[13]financial profile(mcso)'!AD69</f>
        <v>209961.15926999997</v>
      </c>
      <c r="AG50" s="14">
        <f>[3]REG5!AF51</f>
        <v>204078.31627000001</v>
      </c>
      <c r="AH50" s="14">
        <f>AF50-AG50</f>
        <v>5882.8429999999644</v>
      </c>
      <c r="AI50" s="14">
        <f>AH50/AG50*100</f>
        <v>2.8826399136970711</v>
      </c>
      <c r="AJ50" s="14"/>
      <c r="AK50" s="14">
        <f>'[13]financial profile(mcso)'!AE69</f>
        <v>135230.95523999998</v>
      </c>
      <c r="AL50" s="14">
        <f>[3]REG5!AK51</f>
        <v>121771.45423999999</v>
      </c>
      <c r="AM50" s="14">
        <f>AK50-AL50</f>
        <v>13459.500999999989</v>
      </c>
      <c r="AN50" s="14">
        <f>AM50/AL50*100</f>
        <v>11.053083897210088</v>
      </c>
      <c r="AO50" s="14"/>
      <c r="AP50" s="14">
        <f>'[13]financial profile(mcso)'!AF69</f>
        <v>285638.20507000003</v>
      </c>
      <c r="AQ50" s="14">
        <f>[3]REG5!AP51</f>
        <v>257950.19938000001</v>
      </c>
      <c r="AR50" s="14">
        <f>AP50-AQ50</f>
        <v>27688.00569000002</v>
      </c>
      <c r="AS50" s="14">
        <f>AR50/AQ50*100</f>
        <v>10.733857060994694</v>
      </c>
      <c r="AT50" s="14"/>
      <c r="AU50" s="14">
        <f>'[13]financial profile(mcso)'!AG69</f>
        <v>122504.18048000002</v>
      </c>
      <c r="AV50" s="14">
        <f>[3]REG5!AU51</f>
        <v>114732.76848</v>
      </c>
      <c r="AW50" s="14">
        <f>AU50-AV50</f>
        <v>7771.4120000000257</v>
      </c>
      <c r="AX50" s="14">
        <f>AW50/AV50*100</f>
        <v>6.7734894772932481</v>
      </c>
      <c r="AY50" s="14"/>
      <c r="AZ50" s="14">
        <f>'[13]financial profile(mcso)'!AH69</f>
        <v>32341.34866</v>
      </c>
      <c r="BA50" s="20">
        <f>[3]REG5!AZ51</f>
        <v>26178.560659999999</v>
      </c>
      <c r="BB50" s="20">
        <f>AZ50-BA50</f>
        <v>6162.7880000000005</v>
      </c>
      <c r="BC50" s="20">
        <f>BB50/BA50*100</f>
        <v>23.541355386343081</v>
      </c>
      <c r="BD50" s="14"/>
      <c r="BE50" s="14">
        <f>+B50+G50+L50+Q50+V50+AA50+AF50+AK50+AP50+AU50+AZ50</f>
        <v>2351827.3989000004</v>
      </c>
      <c r="BF50" s="14">
        <f>H50+M50+R50+W50+AB50+AQ50+AV50+AL50+C50+AG50+BA50</f>
        <v>2140670.4938500002</v>
      </c>
      <c r="BG50" s="26">
        <f>BE50-BF50</f>
        <v>211156.90505000018</v>
      </c>
      <c r="BH50" s="26">
        <f>BG50/BF50*100</f>
        <v>9.8640545406983229</v>
      </c>
      <c r="BI50" s="16"/>
    </row>
    <row r="51" spans="1:66" ht="15" customHeight="1" x14ac:dyDescent="0.2">
      <c r="A51" s="3" t="s">
        <v>56</v>
      </c>
      <c r="B51" s="28">
        <f>'[13]financial profile(mcso)'!X70</f>
        <v>-2.2041653740092752E-15</v>
      </c>
      <c r="C51" s="28">
        <f>[3]REG5!B52</f>
        <v>69.271470215817288</v>
      </c>
      <c r="D51" s="28">
        <f>B51-C51</f>
        <v>-69.271470215817288</v>
      </c>
      <c r="E51" s="14">
        <f>D51/C51*100</f>
        <v>-100</v>
      </c>
      <c r="F51" s="14"/>
      <c r="G51" s="28">
        <f>'[13]financial profile(mcso)'!Y70</f>
        <v>-7.4944303499204867</v>
      </c>
      <c r="H51" s="28">
        <f>[3]REG5!G52</f>
        <v>-7.4944303511368391</v>
      </c>
      <c r="I51" s="28">
        <f>G51-H51</f>
        <v>1.2163523521735442E-9</v>
      </c>
      <c r="J51" s="14">
        <f>I51/H51*100</f>
        <v>-1.6230084144941506E-8</v>
      </c>
      <c r="K51" s="14"/>
      <c r="L51" s="28">
        <f>'[13]financial profile(mcso)'!Z70</f>
        <v>-8.0883571506475196E-2</v>
      </c>
      <c r="M51" s="28">
        <f>[3]REG5!L52</f>
        <v>-8.0883571140530491E-2</v>
      </c>
      <c r="N51" s="28">
        <f>L51-M51</f>
        <v>-3.6594470509410115E-10</v>
      </c>
      <c r="O51" s="14">
        <f>N51/M51*100</f>
        <v>4.5243391202187842E-7</v>
      </c>
      <c r="P51" s="14"/>
      <c r="Q51" s="28">
        <f>'[13]financial profile(mcso)'!AA70</f>
        <v>0</v>
      </c>
      <c r="R51" s="28">
        <f>[3]REG5!Q52</f>
        <v>0</v>
      </c>
      <c r="S51" s="14">
        <f t="shared" si="52"/>
        <v>0</v>
      </c>
      <c r="T51" s="14"/>
      <c r="U51" s="14"/>
      <c r="V51" s="28">
        <f>'[13]financial profile(mcso)'!AB70</f>
        <v>-9.0590403040448395E-2</v>
      </c>
      <c r="W51" s="28">
        <f>[3]REG5!V52</f>
        <v>-0.1465074782697009</v>
      </c>
      <c r="X51" s="28">
        <f>V51-W51</f>
        <v>5.5917075229252503E-2</v>
      </c>
      <c r="Y51" s="14">
        <f>X51/W51*100</f>
        <v>-38.166703768060607</v>
      </c>
      <c r="Z51" s="14"/>
      <c r="AA51" s="28">
        <f>'[13]financial profile(mcso)'!AC70</f>
        <v>-2.4308059923583683</v>
      </c>
      <c r="AB51" s="28">
        <f>[3]REG5!AA52</f>
        <v>-2.0847386358111124</v>
      </c>
      <c r="AC51" s="28">
        <f>AA51-AB51</f>
        <v>-0.34606735654725584</v>
      </c>
      <c r="AD51" s="14">
        <f>AC51/AB51*100</f>
        <v>16.600035640084489</v>
      </c>
      <c r="AE51" s="14"/>
      <c r="AF51" s="28">
        <f>'[13]financial profile(mcso)'!AD70</f>
        <v>-1.2923866503918906</v>
      </c>
      <c r="AG51" s="28">
        <f>[3]REG5!AF52</f>
        <v>-1.2907738562482836</v>
      </c>
      <c r="AH51" s="28">
        <f>AF51-AG51</f>
        <v>-1.6127941436070437E-3</v>
      </c>
      <c r="AI51" s="14">
        <f>AH51/AG51*100</f>
        <v>0.12494784704539434</v>
      </c>
      <c r="AJ51" s="14"/>
      <c r="AK51" s="28">
        <f>'[13]financial profile(mcso)'!AE70</f>
        <v>-1.4660997309457602</v>
      </c>
      <c r="AL51" s="28">
        <f>[3]REG5!AK52</f>
        <v>-1.4660984748568691</v>
      </c>
      <c r="AM51" s="28">
        <f>AK51-AL51</f>
        <v>-1.2560888911217205E-6</v>
      </c>
      <c r="AN51" s="14">
        <f>AM51/AL51*100</f>
        <v>8.5675615428516751E-5</v>
      </c>
      <c r="AO51" s="14"/>
      <c r="AP51" s="28">
        <f>'[13]financial profile(mcso)'!AF70</f>
        <v>-0.23667117525383521</v>
      </c>
      <c r="AQ51" s="28">
        <f>[3]REG5!AP52</f>
        <v>-0.25195631810055091</v>
      </c>
      <c r="AR51" s="28">
        <f>AP51-AQ51</f>
        <v>1.5285142846715699E-2</v>
      </c>
      <c r="AS51" s="14">
        <f>AR51/AQ51*100</f>
        <v>-6.0665844627145615</v>
      </c>
      <c r="AT51" s="14"/>
      <c r="AU51" s="28">
        <f>'[13]financial profile(mcso)'!AG70</f>
        <v>-2.781349746995792</v>
      </c>
      <c r="AV51" s="28">
        <f>[3]REG5!AU52</f>
        <v>-2.7813497469957844</v>
      </c>
      <c r="AW51" s="28">
        <f>AU51-AV51</f>
        <v>-7.5495165674510645E-15</v>
      </c>
      <c r="AX51" s="14">
        <f>AW51/AV51*100</f>
        <v>2.7143355759575053E-13</v>
      </c>
      <c r="AY51" s="14"/>
      <c r="AZ51" s="28">
        <f>'[13]financial profile(mcso)'!AH70</f>
        <v>-4.1374168967774461</v>
      </c>
      <c r="BA51" s="29">
        <f>[3]REG5!AZ52</f>
        <v>-2.416706174242139</v>
      </c>
      <c r="BB51" s="29">
        <f>AZ51-BA51</f>
        <v>-1.7207107225353071</v>
      </c>
      <c r="BC51" s="20">
        <f>BB51/BA51*100</f>
        <v>71.200659015774193</v>
      </c>
      <c r="BD51" s="14"/>
      <c r="BE51" s="28">
        <f>+'[13]financial profile(mcso)'!$I$79</f>
        <v>-0.74978079470600478</v>
      </c>
      <c r="BF51" s="28">
        <f>+'[14]financial profile(mcso)'!$I$79</f>
        <v>5.9753445096507418</v>
      </c>
      <c r="BG51" s="30">
        <f>BE51-BF51</f>
        <v>-6.7251253043567463</v>
      </c>
      <c r="BH51" s="26">
        <f>BG51/BF51*100</f>
        <v>-112.54790905352885</v>
      </c>
      <c r="BI51" s="16"/>
    </row>
    <row r="52" spans="1:66" ht="15" customHeight="1" x14ac:dyDescent="0.2">
      <c r="A52" s="3" t="s">
        <v>57</v>
      </c>
      <c r="B52" s="14">
        <f>'[13]financial profile(mcso)'!X71</f>
        <v>0</v>
      </c>
      <c r="C52" s="14">
        <f>[3]REG5!B53</f>
        <v>309424.15839</v>
      </c>
      <c r="D52" s="14">
        <f>B52-C52</f>
        <v>-309424.15839</v>
      </c>
      <c r="E52" s="14">
        <f>D52/C52*100</f>
        <v>-100</v>
      </c>
      <c r="F52" s="14"/>
      <c r="G52" s="14">
        <f>'[13]financial profile(mcso)'!Y71</f>
        <v>-19497.135276835645</v>
      </c>
      <c r="H52" s="14">
        <f>[3]REG5!G53</f>
        <v>-19497.135280000046</v>
      </c>
      <c r="I52" s="14">
        <f>G52-H52</f>
        <v>3.1644012778997421E-6</v>
      </c>
      <c r="J52" s="14">
        <f>I52/H52*100</f>
        <v>-1.6230083201739651E-8</v>
      </c>
      <c r="K52" s="14"/>
      <c r="L52" s="14">
        <f>'[13]financial profile(mcso)'!Z71</f>
        <v>-768.80716347834095</v>
      </c>
      <c r="M52" s="14">
        <f>[3]REG5!L53</f>
        <v>-768.80715999999666</v>
      </c>
      <c r="N52" s="14">
        <f>L52-M52</f>
        <v>-3.4783442970365286E-6</v>
      </c>
      <c r="O52" s="14">
        <f>N52/M52*100</f>
        <v>4.5243391034970897E-7</v>
      </c>
      <c r="P52" s="14"/>
      <c r="Q52" s="14">
        <f>'[13]financial profile(mcso)'!AA71</f>
        <v>-74.870349999982864</v>
      </c>
      <c r="R52" s="14">
        <f>[3]REG5!Q53</f>
        <v>-74.870790000015404</v>
      </c>
      <c r="S52" s="14">
        <f t="shared" si="52"/>
        <v>4.4000003254041076E-4</v>
      </c>
      <c r="T52" s="14">
        <f t="shared" si="53"/>
        <v>-5.8767916371701198E-4</v>
      </c>
      <c r="U52" s="14"/>
      <c r="V52" s="14">
        <f>'[13]financial profile(mcso)'!AB71</f>
        <v>-1645.4470021747402</v>
      </c>
      <c r="W52" s="14">
        <f>[3]REG5!V53</f>
        <v>-1654.5256100000115</v>
      </c>
      <c r="X52" s="14">
        <f>V52-W52</f>
        <v>9.0786078252713196</v>
      </c>
      <c r="Y52" s="14">
        <f>X52/W52*100</f>
        <v>-0.54871364760991859</v>
      </c>
      <c r="Z52" s="14"/>
      <c r="AA52" s="14">
        <f>'[13]financial profile(mcso)'!AC71</f>
        <v>-4799.5000299999956</v>
      </c>
      <c r="AB52" s="14">
        <f>[3]REG5!AA53</f>
        <v>-4116.2080299999798</v>
      </c>
      <c r="AC52" s="14">
        <f>AA52-AB52</f>
        <v>-683.29200000001583</v>
      </c>
      <c r="AD52" s="14">
        <f>AC52/AB52*100</f>
        <v>16.600035640084478</v>
      </c>
      <c r="AE52" s="14"/>
      <c r="AF52" s="14">
        <f>'[13]financial profile(mcso)'!AD71</f>
        <v>-1899.9608777008252</v>
      </c>
      <c r="AG52" s="14">
        <f>[3]REG5!AF53</f>
        <v>-1897.5898800000141</v>
      </c>
      <c r="AH52" s="14">
        <f>AF52-AG52</f>
        <v>-2.3709977008111309</v>
      </c>
      <c r="AI52" s="14">
        <f>AH52/AG52*100</f>
        <v>0.12494784704538545</v>
      </c>
      <c r="AJ52" s="14"/>
      <c r="AK52" s="14">
        <f>'[13]financial profile(mcso)'!AE71</f>
        <v>-4668.7770000000019</v>
      </c>
      <c r="AL52" s="14">
        <f>[3]REG5!AK53</f>
        <v>-4668.773000000001</v>
      </c>
      <c r="AM52" s="14">
        <f>AK52-AL52</f>
        <v>-4.0000000008149073E-3</v>
      </c>
      <c r="AN52" s="14">
        <f>AM52/AL52*100</f>
        <v>8.5675615430754639E-5</v>
      </c>
      <c r="AO52" s="14"/>
      <c r="AP52" s="14">
        <f>'[13]financial profile(mcso)'!AF71</f>
        <v>-1808.0309830000042</v>
      </c>
      <c r="AQ52" s="14">
        <f>[3]REG5!AP53</f>
        <v>-1808.0309800000105</v>
      </c>
      <c r="AR52" s="14">
        <f>AP52-AQ52</f>
        <v>-2.9999937396496534E-6</v>
      </c>
      <c r="AS52" s="14">
        <f>AR52/AQ52*100</f>
        <v>1.6592601414659588E-7</v>
      </c>
      <c r="AT52" s="14"/>
      <c r="AU52" s="14">
        <f>'[13]financial profile(mcso)'!AG71</f>
        <v>-5403.7537000000157</v>
      </c>
      <c r="AV52" s="14">
        <f>[3]REG5!AU53</f>
        <v>-5403.7537000000011</v>
      </c>
      <c r="AW52" s="14">
        <f>AU52-AV52</f>
        <v>-1.4551915228366852E-11</v>
      </c>
      <c r="AX52" s="14">
        <f>AW52/AV52*100</f>
        <v>2.69292718288897E-13</v>
      </c>
      <c r="AY52" s="14"/>
      <c r="AZ52" s="14">
        <f>'[13]financial profile(mcso)'!AH71</f>
        <v>-4399.1333400000003</v>
      </c>
      <c r="BA52" s="20">
        <f>[3]REG5!AZ53</f>
        <v>-2569.5773399999998</v>
      </c>
      <c r="BB52" s="20">
        <f>AZ52-BA52</f>
        <v>-1829.5560000000005</v>
      </c>
      <c r="BC52" s="20">
        <f>BB52/BA52*100</f>
        <v>71.200659015774193</v>
      </c>
      <c r="BD52" s="14"/>
      <c r="BE52" s="14">
        <f>+B52+G52+L52+Q52+V52+AA52+AF52+AK52+AP52+AU52+AZ52</f>
        <v>-44965.415723189551</v>
      </c>
      <c r="BF52" s="14">
        <f>H52+M52+R52+W52+AB52+AQ52+AV52+AL52+C52+AG52+BA52</f>
        <v>266964.88661999995</v>
      </c>
      <c r="BG52" s="26">
        <f>BE52-BF52</f>
        <v>-311930.30234318948</v>
      </c>
      <c r="BH52" s="26">
        <f>BG52/BF52*100</f>
        <v>-116.84319473339342</v>
      </c>
      <c r="BI52" s="16"/>
    </row>
    <row r="53" spans="1:66" ht="15" customHeight="1" x14ac:dyDescent="0.2">
      <c r="A53" s="3" t="s">
        <v>58</v>
      </c>
      <c r="B53" s="14">
        <f>'[13]financial profile(mcso)'!X72</f>
        <v>295013.41250999999</v>
      </c>
      <c r="C53" s="14">
        <f>[3]REG5!B54</f>
        <v>309424.15839</v>
      </c>
      <c r="D53" s="14">
        <f>B53-C53</f>
        <v>-14410.745880000002</v>
      </c>
      <c r="E53" s="14">
        <f>D53/C53*100</f>
        <v>-4.6572788482263938</v>
      </c>
      <c r="F53" s="14"/>
      <c r="G53" s="14">
        <f>'[13]financial profile(mcso)'!Y72</f>
        <v>17842.713173164382</v>
      </c>
      <c r="H53" s="14">
        <f>[3]REG5!G54</f>
        <v>25649.016170000003</v>
      </c>
      <c r="I53" s="14">
        <f>G53-H53</f>
        <v>-7806.3029968356204</v>
      </c>
      <c r="J53" s="14">
        <f>I53/H53*100</f>
        <v>-30.435097179150866</v>
      </c>
      <c r="K53" s="14"/>
      <c r="L53" s="14">
        <f>'[13]financial profile(mcso)'!Z72</f>
        <v>220921.8761565217</v>
      </c>
      <c r="M53" s="14">
        <f>[3]REG5!L54</f>
        <v>245201.22615999999</v>
      </c>
      <c r="N53" s="14">
        <f>L53-M53</f>
        <v>-24279.350003478292</v>
      </c>
      <c r="O53" s="14">
        <f>N53/M53*100</f>
        <v>-9.9018061139854989</v>
      </c>
      <c r="P53" s="14"/>
      <c r="Q53" s="14">
        <f>'[13]financial profile(mcso)'!AA72</f>
        <v>95600.555650000009</v>
      </c>
      <c r="R53" s="14">
        <f>[3]REG5!Q54</f>
        <v>-74.870059999999995</v>
      </c>
      <c r="S53" s="14">
        <f t="shared" si="52"/>
        <v>95675.42571000001</v>
      </c>
      <c r="T53" s="14">
        <f t="shared" si="53"/>
        <v>-127788.63234515909</v>
      </c>
      <c r="U53" s="14"/>
      <c r="V53" s="14">
        <f>'[13]financial profile(mcso)'!AB72</f>
        <v>349160.76496782509</v>
      </c>
      <c r="W53" s="14">
        <f>[3]REG5!V54</f>
        <v>272575.76416000002</v>
      </c>
      <c r="X53" s="14">
        <f>V53-W53</f>
        <v>76585.000807825068</v>
      </c>
      <c r="Y53" s="14">
        <f>X53/W53*100</f>
        <v>28.096775604330769</v>
      </c>
      <c r="Z53" s="14"/>
      <c r="AA53" s="14">
        <f>'[13]financial profile(mcso)'!AC72</f>
        <v>49160.920879999998</v>
      </c>
      <c r="AB53" s="14">
        <f>[3]REG5!AA54</f>
        <v>49166.127380000005</v>
      </c>
      <c r="AC53" s="14">
        <f>AA53-AB53</f>
        <v>-5.2065000000075088</v>
      </c>
      <c r="AD53" s="14">
        <f>AC53/AB53*100</f>
        <v>-1.0589607677999527E-2</v>
      </c>
      <c r="AE53" s="14"/>
      <c r="AF53" s="14">
        <f>'[13]financial profile(mcso)'!AD72</f>
        <v>27999.970442299185</v>
      </c>
      <c r="AG53" s="14">
        <f>[3]REG5!AF54</f>
        <v>32663.70449</v>
      </c>
      <c r="AH53" s="14">
        <f>AF53-AG53</f>
        <v>-4663.7340477008147</v>
      </c>
      <c r="AI53" s="14">
        <f>AH53/AG53*100</f>
        <v>-14.278031596595596</v>
      </c>
      <c r="AJ53" s="14"/>
      <c r="AK53" s="14">
        <f>'[13]financial profile(mcso)'!AE72</f>
        <v>79933.934139999998</v>
      </c>
      <c r="AL53" s="14">
        <f>[3]REG5!AK54</f>
        <v>59565.42164</v>
      </c>
      <c r="AM53" s="14">
        <f>AK53-AL53</f>
        <v>20368.512499999997</v>
      </c>
      <c r="AN53" s="14">
        <f>AM53/AL53*100</f>
        <v>34.195195701127915</v>
      </c>
      <c r="AO53" s="14"/>
      <c r="AP53" s="14">
        <f>'[13]financial profile(mcso)'!AF72</f>
        <v>163082.88170700002</v>
      </c>
      <c r="AQ53" s="14">
        <f>[3]REG5!AP54</f>
        <v>181382.9884</v>
      </c>
      <c r="AR53" s="14">
        <f>AP53-AQ53</f>
        <v>-18300.10669299998</v>
      </c>
      <c r="AS53" s="14">
        <f>AR53/AQ53*100</f>
        <v>-10.089207843815622</v>
      </c>
      <c r="AT53" s="14"/>
      <c r="AU53" s="14">
        <f>'[13]financial profile(mcso)'!AG72</f>
        <v>14326.336300000001</v>
      </c>
      <c r="AV53" s="14">
        <f>[3]REG5!AU54</f>
        <v>21314.007300000001</v>
      </c>
      <c r="AW53" s="14">
        <f>AU53-AV53</f>
        <v>-6987.6710000000003</v>
      </c>
      <c r="AX53" s="14">
        <f>AW53/AV53*100</f>
        <v>-32.784407463349233</v>
      </c>
      <c r="AY53" s="14"/>
      <c r="AZ53" s="14">
        <f>'[13]financial profile(mcso)'!AH72</f>
        <v>38090.128640000003</v>
      </c>
      <c r="BA53" s="20">
        <f>[3]REG5!AZ54</f>
        <v>27474.842639999999</v>
      </c>
      <c r="BB53" s="20">
        <f>AZ53-BA53</f>
        <v>10615.286000000004</v>
      </c>
      <c r="BC53" s="20">
        <f>BB53/BA53*100</f>
        <v>38.636385070848235</v>
      </c>
      <c r="BD53" s="14"/>
      <c r="BE53" s="14">
        <f>+B53+G53+L53+Q53+V53+AA53+AF53+AK53+AP53+AU53+AZ53</f>
        <v>1351133.4945668106</v>
      </c>
      <c r="BF53" s="14">
        <f>H53+M53+R53+W53+AB53+AQ53+AV53+AL53+C53+AG53+BA53</f>
        <v>1224342.3866699999</v>
      </c>
      <c r="BG53" s="26">
        <f>BE53-BF53</f>
        <v>126791.10789681063</v>
      </c>
      <c r="BH53" s="26">
        <f>BG53/BF53*100</f>
        <v>10.355853826286337</v>
      </c>
      <c r="BI53" s="16"/>
      <c r="BJ53"/>
      <c r="BK53"/>
      <c r="BL53"/>
      <c r="BM53"/>
      <c r="BN53"/>
    </row>
    <row r="54" spans="1:66" ht="15.95" customHeight="1" x14ac:dyDescent="0.2">
      <c r="A54"/>
      <c r="B54" s="14"/>
      <c r="C54" s="14"/>
      <c r="D54" s="14"/>
      <c r="E54" s="14"/>
      <c r="F54" s="25"/>
      <c r="G54" s="14"/>
      <c r="H54" s="14"/>
      <c r="I54" s="14"/>
      <c r="J54" s="14"/>
      <c r="K54" s="25"/>
      <c r="L54" s="14"/>
      <c r="M54" s="14"/>
      <c r="N54" s="14"/>
      <c r="O54" s="14"/>
      <c r="P54" s="14"/>
      <c r="Q54" s="14"/>
      <c r="R54" s="14"/>
      <c r="S54" s="14"/>
      <c r="T54" s="14"/>
      <c r="U54" s="25"/>
      <c r="V54" s="14"/>
      <c r="W54" s="25"/>
      <c r="X54" s="25"/>
      <c r="Y54" s="14"/>
      <c r="Z54" s="25"/>
      <c r="AA54" s="14"/>
      <c r="AB54" s="14"/>
      <c r="AC54" s="14"/>
      <c r="AD54" s="14"/>
      <c r="AE54" s="14"/>
      <c r="AF54" s="14"/>
      <c r="AG54" s="14"/>
      <c r="AH54" s="14"/>
      <c r="AI54" s="14"/>
      <c r="AJ54" s="25"/>
      <c r="AK54" s="14"/>
      <c r="AL54" s="14"/>
      <c r="AM54" s="14"/>
      <c r="AN54" s="14"/>
      <c r="AO54" s="14"/>
      <c r="AP54" s="14"/>
      <c r="AQ54" s="14"/>
      <c r="AR54" s="14"/>
      <c r="AS54" s="14"/>
      <c r="AT54" s="25"/>
      <c r="AU54" s="14"/>
      <c r="AV54" s="14"/>
      <c r="AW54" s="14"/>
      <c r="AX54" s="14"/>
      <c r="AY54" s="25"/>
      <c r="AZ54" s="14"/>
      <c r="BA54" s="20"/>
      <c r="BB54" s="20"/>
      <c r="BC54" s="20"/>
      <c r="BD54" s="14"/>
      <c r="BE54" s="14"/>
      <c r="BF54" s="14"/>
      <c r="BG54" s="14"/>
      <c r="BH54" s="14"/>
      <c r="BJ54"/>
      <c r="BK54"/>
      <c r="BL54"/>
      <c r="BM54"/>
      <c r="BN54"/>
    </row>
    <row r="55" spans="1:66" ht="15.95" customHeight="1" x14ac:dyDescent="0.25">
      <c r="A55" s="1" t="s">
        <v>59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20"/>
      <c r="BB55" s="20"/>
      <c r="BC55" s="20"/>
      <c r="BD55" s="14"/>
      <c r="BE55" s="14"/>
      <c r="BF55" s="14"/>
      <c r="BG55" s="14"/>
      <c r="BH55" s="14"/>
      <c r="BI55" s="16"/>
      <c r="BJ55"/>
      <c r="BK55"/>
      <c r="BL55"/>
      <c r="BM55"/>
      <c r="BN55"/>
    </row>
    <row r="56" spans="1:66" ht="15.95" customHeight="1" x14ac:dyDescent="0.2">
      <c r="A56"/>
      <c r="B56" s="14"/>
      <c r="C56" s="14"/>
      <c r="D56" s="14"/>
      <c r="E56" s="14"/>
      <c r="F56" s="25"/>
      <c r="G56" s="14"/>
      <c r="H56" s="14"/>
      <c r="I56" s="14"/>
      <c r="J56" s="14"/>
      <c r="K56" s="25"/>
      <c r="L56" s="14"/>
      <c r="M56" s="14"/>
      <c r="N56" s="14"/>
      <c r="O56" s="14"/>
      <c r="P56" s="25"/>
      <c r="Q56" s="14"/>
      <c r="R56" s="14"/>
      <c r="S56" s="14"/>
      <c r="T56" s="14"/>
      <c r="U56" s="25"/>
      <c r="V56" s="14"/>
      <c r="W56" s="25"/>
      <c r="X56" s="25"/>
      <c r="Y56" s="14"/>
      <c r="Z56" s="25"/>
      <c r="AA56" s="14"/>
      <c r="AB56" s="14"/>
      <c r="AC56" s="14"/>
      <c r="AD56" s="14"/>
      <c r="AE56" s="14"/>
      <c r="AF56" s="14"/>
      <c r="AG56" s="14"/>
      <c r="AH56" s="14"/>
      <c r="AI56" s="14"/>
      <c r="AJ56" s="25"/>
      <c r="AK56" s="14"/>
      <c r="AL56" s="14"/>
      <c r="AM56" s="14"/>
      <c r="AN56" s="14"/>
      <c r="AO56" s="14"/>
      <c r="AP56" s="14"/>
      <c r="AQ56" s="14"/>
      <c r="AR56" s="14"/>
      <c r="AS56" s="14"/>
      <c r="AT56" s="25"/>
      <c r="AU56" s="14"/>
      <c r="AV56" s="14"/>
      <c r="AW56" s="14"/>
      <c r="AX56" s="14"/>
      <c r="AY56" s="25"/>
      <c r="AZ56" s="14"/>
      <c r="BA56" s="20"/>
      <c r="BB56" s="20"/>
      <c r="BC56" s="20"/>
      <c r="BD56" s="14"/>
      <c r="BE56" s="14"/>
      <c r="BF56" s="14"/>
      <c r="BG56" s="14"/>
      <c r="BH56" s="14"/>
      <c r="BJ56"/>
      <c r="BK56"/>
      <c r="BL56"/>
      <c r="BM56"/>
      <c r="BN56"/>
    </row>
    <row r="57" spans="1:66" ht="15" customHeight="1" x14ac:dyDescent="0.2">
      <c r="A57" s="3" t="s">
        <v>60</v>
      </c>
      <c r="B57" s="15">
        <v>552490</v>
      </c>
      <c r="C57" s="14">
        <v>493122</v>
      </c>
      <c r="D57" s="14">
        <f>B57-C57</f>
        <v>59368</v>
      </c>
      <c r="E57" s="14">
        <f>D57/C57*100</f>
        <v>12.039211391907074</v>
      </c>
      <c r="F57" s="14"/>
      <c r="G57" s="15">
        <v>215104</v>
      </c>
      <c r="H57" s="14">
        <v>181328</v>
      </c>
      <c r="I57" s="14">
        <f>G57-H57</f>
        <v>33776</v>
      </c>
      <c r="J57" s="14">
        <f>I57/H57*100</f>
        <v>18.627018441718874</v>
      </c>
      <c r="K57" s="14"/>
      <c r="L57" s="15">
        <v>102615</v>
      </c>
      <c r="M57" s="15">
        <v>87655</v>
      </c>
      <c r="N57" s="14">
        <f>L57-M57</f>
        <v>14960</v>
      </c>
      <c r="O57" s="14">
        <f>N57/M57*100</f>
        <v>17.066910045063029</v>
      </c>
      <c r="P57" s="14"/>
      <c r="Q57" s="15">
        <v>397598</v>
      </c>
      <c r="R57" s="14">
        <v>339618</v>
      </c>
      <c r="S57" s="14">
        <f>Q57-R57</f>
        <v>57980</v>
      </c>
      <c r="T57" s="14">
        <f>S57/R57*100</f>
        <v>17.072122207892395</v>
      </c>
      <c r="U57" s="14"/>
      <c r="V57" s="15">
        <v>132221</v>
      </c>
      <c r="W57" s="14">
        <v>113090</v>
      </c>
      <c r="X57" s="14">
        <f>V57-W57</f>
        <v>19131</v>
      </c>
      <c r="Y57" s="14">
        <f>X57/W57*100</f>
        <v>16.916615085330267</v>
      </c>
      <c r="Z57" s="14"/>
      <c r="AA57" s="15">
        <v>80371</v>
      </c>
      <c r="AB57" s="14">
        <v>70494</v>
      </c>
      <c r="AC57" s="14">
        <f>AA57-AB57</f>
        <v>9877</v>
      </c>
      <c r="AD57" s="14">
        <f>AC57/AB57*100</f>
        <v>14.011121513887707</v>
      </c>
      <c r="AE57" s="14"/>
      <c r="AF57" s="15">
        <v>68907</v>
      </c>
      <c r="AG57" s="14">
        <v>60633</v>
      </c>
      <c r="AH57" s="14">
        <f>AF57-AG57</f>
        <v>8274</v>
      </c>
      <c r="AI57" s="14">
        <f>AH57/AG57*100</f>
        <v>13.646034337736875</v>
      </c>
      <c r="AJ57" s="14"/>
      <c r="AK57" s="15">
        <v>129300</v>
      </c>
      <c r="AL57" s="14">
        <v>114890</v>
      </c>
      <c r="AM57" s="14">
        <f>AK57-AL57</f>
        <v>14410</v>
      </c>
      <c r="AN57" s="14">
        <f>AM57/AL57*100</f>
        <v>12.542431891374358</v>
      </c>
      <c r="AO57" s="14"/>
      <c r="AP57" s="15">
        <v>73620</v>
      </c>
      <c r="AQ57" s="14">
        <v>61822</v>
      </c>
      <c r="AR57" s="14">
        <f>AP57-AQ57</f>
        <v>11798</v>
      </c>
      <c r="AS57" s="14">
        <f>AR57/AQ57*100</f>
        <v>19.083821293390702</v>
      </c>
      <c r="AT57" s="14"/>
      <c r="AU57" s="15">
        <v>155061</v>
      </c>
      <c r="AV57" s="14">
        <f>[3]REG5!AU58</f>
        <v>133101.071</v>
      </c>
      <c r="AW57" s="14">
        <f>AU57-AV57</f>
        <v>21959.929000000004</v>
      </c>
      <c r="AX57" s="14">
        <f>AW57/AV57*100</f>
        <v>16.4986869264185</v>
      </c>
      <c r="AY57" s="14"/>
      <c r="AZ57" s="31"/>
      <c r="BA57" s="20">
        <f>[3]REG5!AZ58</f>
        <v>0</v>
      </c>
      <c r="BB57" s="20">
        <f>AZ57-BA57</f>
        <v>0</v>
      </c>
      <c r="BC57" s="20" t="e">
        <f>BB57/BA57*100</f>
        <v>#DIV/0!</v>
      </c>
      <c r="BD57" s="14"/>
      <c r="BE57" s="14">
        <f t="shared" ref="BE57:BF59" si="54">G57+L57+Q57+V57+AA57+AP57+AU57+AK57+B57+AF57+AZ57</f>
        <v>1907287</v>
      </c>
      <c r="BF57" s="14">
        <f t="shared" si="54"/>
        <v>1655753.071</v>
      </c>
      <c r="BG57" s="26">
        <f>BE57-BF57</f>
        <v>251533.929</v>
      </c>
      <c r="BH57" s="26">
        <f>BG57/BF57*100</f>
        <v>15.191512152720025</v>
      </c>
      <c r="BI57" s="16"/>
      <c r="BJ57"/>
      <c r="BK57"/>
      <c r="BL57"/>
      <c r="BM57"/>
      <c r="BN57"/>
    </row>
    <row r="58" spans="1:66" ht="15" customHeight="1" x14ac:dyDescent="0.2">
      <c r="A58" s="3" t="s">
        <v>61</v>
      </c>
      <c r="B58" s="15">
        <v>418308</v>
      </c>
      <c r="C58" s="14">
        <v>352105</v>
      </c>
      <c r="D58" s="14">
        <f>B58-C58</f>
        <v>66203</v>
      </c>
      <c r="E58" s="14">
        <f>D58/C58*100</f>
        <v>18.802061884949094</v>
      </c>
      <c r="F58" s="14"/>
      <c r="G58" s="15">
        <v>197872</v>
      </c>
      <c r="H58" s="14">
        <v>169756</v>
      </c>
      <c r="I58" s="14">
        <f>G58-H58</f>
        <v>28116</v>
      </c>
      <c r="J58" s="14">
        <f>I58/H58*100</f>
        <v>16.562595725629727</v>
      </c>
      <c r="K58" s="14"/>
      <c r="L58" s="15">
        <v>92836</v>
      </c>
      <c r="M58" s="15">
        <v>79050</v>
      </c>
      <c r="N58" s="14">
        <f>L58-M58</f>
        <v>13786</v>
      </c>
      <c r="O58" s="14">
        <f>N58/M58*100</f>
        <v>17.439595192915878</v>
      </c>
      <c r="P58" s="14"/>
      <c r="Q58" s="15">
        <v>343175</v>
      </c>
      <c r="R58" s="14">
        <v>298324</v>
      </c>
      <c r="S58" s="14">
        <f>Q58-R58</f>
        <v>44851</v>
      </c>
      <c r="T58" s="14">
        <f>S58/R58*100</f>
        <v>15.034325096204126</v>
      </c>
      <c r="U58" s="14"/>
      <c r="V58" s="15">
        <v>116124</v>
      </c>
      <c r="W58" s="14">
        <v>101197</v>
      </c>
      <c r="X58" s="14">
        <f>V58-W58</f>
        <v>14927</v>
      </c>
      <c r="Y58" s="14">
        <f>X58/W58*100</f>
        <v>14.750437265926855</v>
      </c>
      <c r="Z58" s="14"/>
      <c r="AA58" s="15">
        <v>72436</v>
      </c>
      <c r="AB58" s="14">
        <v>63612</v>
      </c>
      <c r="AC58" s="14">
        <f>AA58-AB58</f>
        <v>8824</v>
      </c>
      <c r="AD58" s="14">
        <f>AC58/AB58*100</f>
        <v>13.871596554109288</v>
      </c>
      <c r="AE58" s="14"/>
      <c r="AF58" s="15">
        <v>61968</v>
      </c>
      <c r="AG58" s="14">
        <v>55561</v>
      </c>
      <c r="AH58" s="14">
        <f>AF58-AG58</f>
        <v>6407</v>
      </c>
      <c r="AI58" s="14">
        <f>AH58/AG58*100</f>
        <v>11.531469915948236</v>
      </c>
      <c r="AJ58" s="14"/>
      <c r="AK58" s="15">
        <v>111223</v>
      </c>
      <c r="AL58" s="14">
        <v>98781</v>
      </c>
      <c r="AM58" s="14">
        <f>AK58-AL58</f>
        <v>12442</v>
      </c>
      <c r="AN58" s="14">
        <f>AM58/AL58*100</f>
        <v>12.595539628066128</v>
      </c>
      <c r="AO58" s="14"/>
      <c r="AP58" s="15">
        <v>64461</v>
      </c>
      <c r="AQ58" s="14">
        <v>54937</v>
      </c>
      <c r="AR58" s="14">
        <f>AP58-AQ58</f>
        <v>9524</v>
      </c>
      <c r="AS58" s="14">
        <f>AR58/AQ58*100</f>
        <v>17.336221490070443</v>
      </c>
      <c r="AT58" s="14"/>
      <c r="AU58" s="15">
        <v>137423</v>
      </c>
      <c r="AV58" s="14">
        <f>[3]REG5!AU59</f>
        <v>118126.98592000001</v>
      </c>
      <c r="AW58" s="14">
        <f>AU58-AV58</f>
        <v>19296.014079999994</v>
      </c>
      <c r="AX58" s="14">
        <f>AW58/AV58*100</f>
        <v>16.334975390862823</v>
      </c>
      <c r="AY58" s="14"/>
      <c r="AZ58" s="31"/>
      <c r="BA58" s="20">
        <f>[3]REG5!AZ59</f>
        <v>0</v>
      </c>
      <c r="BB58" s="20">
        <f>AZ58-BA58</f>
        <v>0</v>
      </c>
      <c r="BC58" s="20" t="e">
        <f>BB58/BA58*100</f>
        <v>#DIV/0!</v>
      </c>
      <c r="BD58" s="14"/>
      <c r="BE58" s="14">
        <f t="shared" si="54"/>
        <v>1615826</v>
      </c>
      <c r="BF58" s="14">
        <f t="shared" si="54"/>
        <v>1391449.9859199999</v>
      </c>
      <c r="BG58" s="26">
        <f>BE58-BF58</f>
        <v>224376.01408000011</v>
      </c>
      <c r="BH58" s="26">
        <f>BG58/BF58*100</f>
        <v>16.125338053860915</v>
      </c>
      <c r="BI58" s="16"/>
      <c r="BJ58" s="21"/>
      <c r="BK58" s="21"/>
      <c r="BL58" s="21"/>
      <c r="BM58" s="21"/>
      <c r="BN58" s="21"/>
    </row>
    <row r="59" spans="1:66" ht="15" customHeight="1" x14ac:dyDescent="0.2">
      <c r="A59" s="3" t="s">
        <v>62</v>
      </c>
      <c r="B59" s="15">
        <v>414</v>
      </c>
      <c r="C59" s="14">
        <v>348</v>
      </c>
      <c r="D59" s="14">
        <f>B59-C59</f>
        <v>66</v>
      </c>
      <c r="E59" s="14">
        <f>D59/C59*100</f>
        <v>18.96551724137931</v>
      </c>
      <c r="F59" s="14"/>
      <c r="G59" s="31">
        <v>0</v>
      </c>
      <c r="H59" s="14">
        <v>0</v>
      </c>
      <c r="I59" s="14">
        <f>G59-H59</f>
        <v>0</v>
      </c>
      <c r="J59" s="14"/>
      <c r="K59" s="14"/>
      <c r="L59" s="15">
        <v>191</v>
      </c>
      <c r="M59" s="15">
        <v>178</v>
      </c>
      <c r="N59" s="14">
        <f>L59-M59</f>
        <v>13</v>
      </c>
      <c r="O59" s="14">
        <f>N59/M59*100</f>
        <v>7.3033707865168536</v>
      </c>
      <c r="P59" s="14"/>
      <c r="Q59" s="15">
        <v>497</v>
      </c>
      <c r="R59" s="14">
        <v>421</v>
      </c>
      <c r="S59" s="14">
        <f>Q59-R59</f>
        <v>76</v>
      </c>
      <c r="T59" s="14">
        <f>S59/R59*100</f>
        <v>18.052256532066508</v>
      </c>
      <c r="U59" s="14"/>
      <c r="V59" s="15">
        <v>207</v>
      </c>
      <c r="W59" s="14">
        <v>215</v>
      </c>
      <c r="X59" s="14">
        <f>V59-W59</f>
        <v>-8</v>
      </c>
      <c r="Y59" s="14">
        <f>X59/W59*100</f>
        <v>-3.7209302325581395</v>
      </c>
      <c r="Z59" s="14"/>
      <c r="AA59" s="15">
        <v>231</v>
      </c>
      <c r="AB59" s="14">
        <v>191</v>
      </c>
      <c r="AC59" s="14">
        <f>AA59-AB59</f>
        <v>40</v>
      </c>
      <c r="AD59" s="14">
        <f>AC59/AB59*100</f>
        <v>20.94240837696335</v>
      </c>
      <c r="AE59" s="14"/>
      <c r="AF59" s="15">
        <v>238</v>
      </c>
      <c r="AG59" s="14">
        <v>212</v>
      </c>
      <c r="AH59" s="14">
        <f>AF59-AG59</f>
        <v>26</v>
      </c>
      <c r="AI59" s="14">
        <f>AH59/AG59*100</f>
        <v>12.264150943396226</v>
      </c>
      <c r="AJ59" s="14"/>
      <c r="AK59" s="15">
        <v>132</v>
      </c>
      <c r="AL59" s="14">
        <v>117</v>
      </c>
      <c r="AM59" s="14">
        <f>AK59-AL59</f>
        <v>15</v>
      </c>
      <c r="AN59" s="14">
        <f>AM59/AL59*100</f>
        <v>12.820512820512819</v>
      </c>
      <c r="AO59" s="14"/>
      <c r="AP59" s="15">
        <v>129</v>
      </c>
      <c r="AQ59" s="14">
        <v>120</v>
      </c>
      <c r="AR59" s="14">
        <f>AP59-AQ59</f>
        <v>9</v>
      </c>
      <c r="AS59" s="14">
        <f>AR59/AQ59*100</f>
        <v>7.5</v>
      </c>
      <c r="AT59" s="14"/>
      <c r="AU59" s="15">
        <v>299</v>
      </c>
      <c r="AV59" s="14">
        <f>[3]REG5!AU60</f>
        <v>295.29273000000001</v>
      </c>
      <c r="AW59" s="14">
        <f>AU59-AV59</f>
        <v>3.7072699999999941</v>
      </c>
      <c r="AX59" s="14">
        <f>AW59/AV59*100</f>
        <v>1.255455899642363</v>
      </c>
      <c r="AY59" s="14"/>
      <c r="AZ59" s="31"/>
      <c r="BA59" s="20">
        <f>[3]REG5!AZ60</f>
        <v>0</v>
      </c>
      <c r="BB59" s="20">
        <f>AZ59-BA59</f>
        <v>0</v>
      </c>
      <c r="BC59" s="20" t="e">
        <f>BB59/BA59*100</f>
        <v>#DIV/0!</v>
      </c>
      <c r="BD59" s="14"/>
      <c r="BE59" s="14">
        <f t="shared" si="54"/>
        <v>2338</v>
      </c>
      <c r="BF59" s="14">
        <f t="shared" si="54"/>
        <v>2097.2927300000001</v>
      </c>
      <c r="BG59" s="26">
        <f>BE59-BF59</f>
        <v>240.70726999999988</v>
      </c>
      <c r="BH59" s="26">
        <f>BG59/BF59*100</f>
        <v>11.477046887965891</v>
      </c>
      <c r="BI59" s="16"/>
      <c r="BJ59" s="21"/>
      <c r="BK59" s="21"/>
      <c r="BL59" s="21"/>
      <c r="BM59" s="21"/>
      <c r="BN59" s="21"/>
    </row>
    <row r="60" spans="1:66" s="27" customFormat="1" ht="15" customHeight="1" x14ac:dyDescent="0.2">
      <c r="A60" s="32" t="s">
        <v>63</v>
      </c>
      <c r="B60" s="33">
        <f>SUM(B57-B58-B59)/B57*100</f>
        <v>24.211840938297527</v>
      </c>
      <c r="C60" s="33">
        <f>SUM(C57-C58-C59)/C57*100</f>
        <v>28.526206496566775</v>
      </c>
      <c r="D60" s="34" t="s">
        <v>1</v>
      </c>
      <c r="E60" s="33">
        <f>B60-C60</f>
        <v>-4.3143655582692482</v>
      </c>
      <c r="F60" s="33"/>
      <c r="G60" s="33">
        <f>SUM(G57-G58-G59)/G57*100</f>
        <v>8.0110086283844097</v>
      </c>
      <c r="H60" s="33">
        <f>SUM(H57-H58-H59)/H57*100</f>
        <v>6.3818053472160949</v>
      </c>
      <c r="I60" s="34" t="s">
        <v>1</v>
      </c>
      <c r="J60" s="33">
        <f>G60-H60</f>
        <v>1.6292032811683148</v>
      </c>
      <c r="K60" s="33"/>
      <c r="L60" s="33">
        <f>SUM(L57-L58-L59)/L57*100</f>
        <v>9.34366320713346</v>
      </c>
      <c r="M60" s="33">
        <f>SUM(M57-M58-M59)/M57*100</f>
        <v>9.6138269351434609</v>
      </c>
      <c r="N60" s="34" t="s">
        <v>1</v>
      </c>
      <c r="O60" s="33">
        <f>L60-M60</f>
        <v>-0.27016372801000088</v>
      </c>
      <c r="P60" s="33"/>
      <c r="Q60" s="33">
        <f>SUM(Q57-Q58-Q59)/Q57*100</f>
        <v>13.562945487653359</v>
      </c>
      <c r="R60" s="33">
        <f>SUM(R57-R58-R59)/R57*100</f>
        <v>12.034992256005276</v>
      </c>
      <c r="S60" s="33"/>
      <c r="T60" s="33">
        <f>Q60-R60</f>
        <v>1.5279532316480822</v>
      </c>
      <c r="U60" s="33"/>
      <c r="V60" s="33">
        <f>SUM(V57-V58-V59)/V57*100</f>
        <v>12.017758147344219</v>
      </c>
      <c r="W60" s="33">
        <f>SUM(W57-W58-W59)/W57*100</f>
        <v>10.326288796533733</v>
      </c>
      <c r="X60" s="34" t="s">
        <v>1</v>
      </c>
      <c r="Y60" s="33">
        <f>V60-W60</f>
        <v>1.6914693508104861</v>
      </c>
      <c r="Z60" s="33"/>
      <c r="AA60" s="33">
        <f>SUM(AA57-AA58-AA59)/AA57*100</f>
        <v>9.585547025668463</v>
      </c>
      <c r="AB60" s="33">
        <f>SUM(AB57-AB58-AB59)/AB57*100</f>
        <v>9.4915879365619773</v>
      </c>
      <c r="AC60" s="34" t="s">
        <v>1</v>
      </c>
      <c r="AD60" s="33">
        <f>AA60-AB60</f>
        <v>9.3959089106485649E-2</v>
      </c>
      <c r="AE60" s="33"/>
      <c r="AF60" s="33">
        <f>SUM(AF57-AF58-AF59)/AF57*100</f>
        <v>9.7247014091456592</v>
      </c>
      <c r="AG60" s="33">
        <f>SUM(AG57-AG58-AG59)/AG57*100</f>
        <v>8.0154371381920733</v>
      </c>
      <c r="AH60" s="34" t="s">
        <v>1</v>
      </c>
      <c r="AI60" s="33">
        <f>AF60-AG60</f>
        <v>1.7092642709535859</v>
      </c>
      <c r="AJ60" s="33"/>
      <c r="AK60" s="33">
        <f>SUM(AK57-AK58-AK59)/AK57*100</f>
        <v>13.878576952822893</v>
      </c>
      <c r="AL60" s="33">
        <f>SUM(AL57-AL58-AL59)/AL57*100</f>
        <v>13.919401166333015</v>
      </c>
      <c r="AM60" s="34" t="s">
        <v>1</v>
      </c>
      <c r="AN60" s="33">
        <f>AK60-AL60</f>
        <v>-4.082421351012222E-2</v>
      </c>
      <c r="AO60" s="33"/>
      <c r="AP60" s="33">
        <f>SUM(AP57-AP58-AP59)/AP57*100</f>
        <v>12.265688671556642</v>
      </c>
      <c r="AQ60" s="33">
        <f>SUM(AQ57-AQ58-AQ59)/AQ57*100</f>
        <v>10.942706479893889</v>
      </c>
      <c r="AR60" s="34" t="s">
        <v>1</v>
      </c>
      <c r="AS60" s="33">
        <f>AP60-AQ60</f>
        <v>1.3229821916627529</v>
      </c>
      <c r="AT60" s="33"/>
      <c r="AU60" s="33">
        <f>SUM(AU57-AU58-AU59)/AU57*100</f>
        <v>11.182050934793404</v>
      </c>
      <c r="AV60" s="33">
        <f>[3]REG5!AU61</f>
        <v>11.028305211758958</v>
      </c>
      <c r="AW60" s="34" t="s">
        <v>1</v>
      </c>
      <c r="AX60" s="33">
        <f>AU60-AV60</f>
        <v>0.15374572303444545</v>
      </c>
      <c r="AY60" s="33"/>
      <c r="AZ60" s="33" t="e">
        <f>SUM(AZ57-AZ58-AZ59)/AZ57*100</f>
        <v>#DIV/0!</v>
      </c>
      <c r="BA60" s="33" t="e">
        <f>[3]REG5!AZ61</f>
        <v>#DIV/0!</v>
      </c>
      <c r="BB60" s="35"/>
      <c r="BC60" s="36" t="e">
        <f>AZ60-BA60</f>
        <v>#DIV/0!</v>
      </c>
      <c r="BD60" s="33"/>
      <c r="BE60" s="33">
        <f>SUM(BE57-BE58-BE59)/BE57*100</f>
        <v>15.158861775915215</v>
      </c>
      <c r="BF60" s="33">
        <f>SUM(BF57-BF58-BF59)/BF57*100</f>
        <v>15.836044452669483</v>
      </c>
      <c r="BG60" s="33"/>
      <c r="BH60" s="33">
        <f>BE60-BF60</f>
        <v>-0.6771826767542688</v>
      </c>
      <c r="BJ60" s="37"/>
      <c r="BK60" s="37"/>
      <c r="BL60" s="37"/>
      <c r="BM60" s="37"/>
      <c r="BN60" s="37"/>
    </row>
    <row r="61" spans="1:66" ht="15" customHeight="1" x14ac:dyDescent="0.2">
      <c r="A61" s="3" t="s">
        <v>64</v>
      </c>
      <c r="B61" s="33">
        <f>B11/(B58+B59)</f>
        <v>10.673289756521033</v>
      </c>
      <c r="C61" s="14">
        <f>C11/(C58+C59)</f>
        <v>11.936339402133049</v>
      </c>
      <c r="D61" s="14">
        <f>B61-C61</f>
        <v>-1.2630496456120159</v>
      </c>
      <c r="E61" s="14">
        <f>D61/C61*100</f>
        <v>-10.58154935998474</v>
      </c>
      <c r="F61" s="14"/>
      <c r="G61" s="33">
        <f>G11/(G58+G59)</f>
        <v>9.6507862395892303</v>
      </c>
      <c r="H61" s="14">
        <f>H11/(H58+H59)</f>
        <v>13.109874547173588</v>
      </c>
      <c r="I61" s="14">
        <f>G61-H61</f>
        <v>-3.4590883075843575</v>
      </c>
      <c r="J61" s="14">
        <f>I61/H61*100</f>
        <v>-26.385365436850165</v>
      </c>
      <c r="K61" s="14"/>
      <c r="L61" s="33">
        <f>L11/(L58+L59)</f>
        <v>9.9357572160770538</v>
      </c>
      <c r="M61" s="33">
        <f>M11/(M58+M59)</f>
        <v>10.705107547710405</v>
      </c>
      <c r="N61" s="14">
        <f>L61-M61</f>
        <v>-0.7693503316333512</v>
      </c>
      <c r="O61" s="14">
        <f>N61/M61*100</f>
        <v>-7.1867594809722295</v>
      </c>
      <c r="P61" s="14"/>
      <c r="Q61" s="33">
        <f>Q11/(Q58+Q59)</f>
        <v>9.0655169582916262</v>
      </c>
      <c r="R61" s="33">
        <f>R11/(R58+R59)</f>
        <v>11.275176038594788</v>
      </c>
      <c r="S61" s="14">
        <f>Q61-R61</f>
        <v>-2.2096590803031617</v>
      </c>
      <c r="T61" s="14">
        <f>S61/R61*100</f>
        <v>-19.597557259767171</v>
      </c>
      <c r="U61" s="14"/>
      <c r="V61" s="33">
        <f>V11/(V58+V59)</f>
        <v>12.66789538068099</v>
      </c>
      <c r="W61" s="33">
        <f>W11/(W58+W59)</f>
        <v>10.814944182641106</v>
      </c>
      <c r="X61" s="14">
        <f>V61-W61</f>
        <v>1.8529511980398841</v>
      </c>
      <c r="Y61" s="14">
        <f>X61/W61*100</f>
        <v>17.133247909074058</v>
      </c>
      <c r="Z61" s="14"/>
      <c r="AA61" s="33">
        <f>AA11/(AA58+AA59)</f>
        <v>10.227924532593887</v>
      </c>
      <c r="AB61" s="33">
        <f>AB11/(AB58+AB59)</f>
        <v>10.27148919329812</v>
      </c>
      <c r="AC61" s="14">
        <f>AA61-AB61</f>
        <v>-4.3564660704232594E-2</v>
      </c>
      <c r="AD61" s="14">
        <f>AC61/AB61*100</f>
        <v>-0.42413188471889163</v>
      </c>
      <c r="AE61" s="14"/>
      <c r="AF61" s="33">
        <f>AF11/(AF58+AF59)</f>
        <v>11.75236942642189</v>
      </c>
      <c r="AG61" s="33">
        <f>AG11/(AG58+AG59)</f>
        <v>11.218753400211572</v>
      </c>
      <c r="AH61" s="14">
        <f>AF61-AG61</f>
        <v>0.53361602621031778</v>
      </c>
      <c r="AI61" s="14">
        <f>AH61/AG61*100</f>
        <v>4.756464530187948</v>
      </c>
      <c r="AJ61" s="14"/>
      <c r="AK61" s="33">
        <f>AK11/(AK58+AK59)</f>
        <v>10.390915711463338</v>
      </c>
      <c r="AL61" s="33">
        <f>AL11/(AL58+AL59)</f>
        <v>9.9350529622439261</v>
      </c>
      <c r="AM61" s="14">
        <f>AK61-AL61</f>
        <v>0.45586274921941161</v>
      </c>
      <c r="AN61" s="14">
        <f>AM61/AL61*100</f>
        <v>4.5884279726723332</v>
      </c>
      <c r="AO61" s="14"/>
      <c r="AP61" s="14">
        <f>AP11/(AP58+AP59)</f>
        <v>12.146454851370184</v>
      </c>
      <c r="AQ61" s="14">
        <f>AQ11/(AQ58+AQ59)</f>
        <v>13.97211762773126</v>
      </c>
      <c r="AR61" s="14">
        <f>AP61-AQ61</f>
        <v>-1.8256627763610762</v>
      </c>
      <c r="AS61" s="14">
        <f>AR61/AQ61*100</f>
        <v>-13.066471561458796</v>
      </c>
      <c r="AT61" s="14"/>
      <c r="AU61" s="33">
        <f>AU11/(AU58+AU59)</f>
        <v>11.840120906318528</v>
      </c>
      <c r="AV61" s="28">
        <f>[3]REG5!AU62</f>
        <v>13.514513554076085</v>
      </c>
      <c r="AW61" s="14">
        <f>AU61-AV61</f>
        <v>-1.674392647757557</v>
      </c>
      <c r="AX61" s="14">
        <f>AW61/AV61*100</f>
        <v>-12.389588726651185</v>
      </c>
      <c r="AY61" s="14"/>
      <c r="AZ61" s="14" t="e">
        <f>AZ11/(AZ58+AZ59)</f>
        <v>#DIV/0!</v>
      </c>
      <c r="BA61" s="28" t="e">
        <f>[3]REG5!AZ62</f>
        <v>#DIV/0!</v>
      </c>
      <c r="BB61" s="20" t="e">
        <f>AZ61-BA61</f>
        <v>#DIV/0!</v>
      </c>
      <c r="BC61" s="20" t="e">
        <f>BB61/BA61*100</f>
        <v>#DIV/0!</v>
      </c>
      <c r="BD61" s="14"/>
      <c r="BE61" s="33">
        <f>BE11/(BE58+BE59)</f>
        <v>10.467946469146515</v>
      </c>
      <c r="BF61" s="28">
        <f>BF11/(BF58+BF59)</f>
        <v>11.753519373298372</v>
      </c>
      <c r="BG61" s="26">
        <f>BE61-BF61</f>
        <v>-1.2855729041518575</v>
      </c>
      <c r="BH61" s="26">
        <f>BG61/BF61*100</f>
        <v>-10.93776989956234</v>
      </c>
      <c r="BI61" s="16"/>
      <c r="BJ61" s="21"/>
      <c r="BK61" s="21"/>
      <c r="BL61" s="21"/>
      <c r="BM61" s="21"/>
      <c r="BN61" s="21"/>
    </row>
    <row r="62" spans="1:66" ht="15" customHeight="1" x14ac:dyDescent="0.2">
      <c r="A62" s="3" t="s">
        <v>65</v>
      </c>
      <c r="B62" s="33">
        <f>B20/B57</f>
        <v>7.1978046321200386</v>
      </c>
      <c r="C62" s="14">
        <f>C20/C57</f>
        <v>7.5502543594485747</v>
      </c>
      <c r="D62" s="14">
        <f>B62-C62</f>
        <v>-0.35244972732853608</v>
      </c>
      <c r="E62" s="14">
        <f>D62/C62*100</f>
        <v>-4.6680510423794104</v>
      </c>
      <c r="F62" s="14"/>
      <c r="G62" s="33">
        <f>G20/G57</f>
        <v>6.9446728801416979</v>
      </c>
      <c r="H62" s="14">
        <f>H20/H57</f>
        <v>9.8472713568781423</v>
      </c>
      <c r="I62" s="14">
        <f>G62-H62</f>
        <v>-2.9025984767364443</v>
      </c>
      <c r="J62" s="14">
        <f>I62/H62*100</f>
        <v>-29.476170317059776</v>
      </c>
      <c r="K62" s="14"/>
      <c r="L62" s="33">
        <f>L20/L57</f>
        <v>6.5394346082931332</v>
      </c>
      <c r="M62" s="33">
        <f>M20/M57</f>
        <v>7.0095553707147333</v>
      </c>
      <c r="N62" s="14">
        <f>L62-M62</f>
        <v>-0.47012076242160017</v>
      </c>
      <c r="O62" s="14">
        <f>N62/M62*100</f>
        <v>-6.7068556785458995</v>
      </c>
      <c r="P62" s="14"/>
      <c r="Q62" s="33">
        <f>Q20/Q57</f>
        <v>6.7588663236988111</v>
      </c>
      <c r="R62" s="33">
        <f>R20/R57</f>
        <v>8.9015652283742313</v>
      </c>
      <c r="S62" s="14">
        <f>Q62-R62</f>
        <v>-2.1426989046754201</v>
      </c>
      <c r="T62" s="14">
        <f>S62/R62*100</f>
        <v>-24.071035258444763</v>
      </c>
      <c r="U62" s="14"/>
      <c r="V62" s="33">
        <f>V20/V57</f>
        <v>7.5793987638121019</v>
      </c>
      <c r="W62" s="33">
        <f>W20/W57</f>
        <v>7.3795739098947744</v>
      </c>
      <c r="X62" s="14">
        <f>V62-W62</f>
        <v>0.19982485391732752</v>
      </c>
      <c r="Y62" s="14">
        <f>X62/W62*100</f>
        <v>2.7078101846692775</v>
      </c>
      <c r="Z62" s="14"/>
      <c r="AA62" s="33">
        <f>AA20/AA57</f>
        <v>6.7016822617610829</v>
      </c>
      <c r="AB62" s="33">
        <f>AB20/AB57</f>
        <v>6.6186422620364853</v>
      </c>
      <c r="AC62" s="14">
        <f>AA62-AB62</f>
        <v>8.3039999724597635E-2</v>
      </c>
      <c r="AD62" s="14">
        <f>AC62/AB62*100</f>
        <v>1.2546379821871068</v>
      </c>
      <c r="AE62" s="14"/>
      <c r="AF62" s="33">
        <f>AF20/AF57</f>
        <v>7.1150887500544213</v>
      </c>
      <c r="AG62" s="33">
        <f>AG20/AG57</f>
        <v>6.6951043385615092</v>
      </c>
      <c r="AH62" s="14">
        <f>AF62-AG62</f>
        <v>0.4199844114929121</v>
      </c>
      <c r="AI62" s="14">
        <f>AH62/AG62*100</f>
        <v>6.2730077121269892</v>
      </c>
      <c r="AJ62" s="14"/>
      <c r="AK62" s="33">
        <f>AK20/AK57</f>
        <v>6.7781094565351898</v>
      </c>
      <c r="AL62" s="33">
        <f>AL20/AL57</f>
        <v>6.3168832734789788</v>
      </c>
      <c r="AM62" s="14">
        <f>AK62-AL62</f>
        <v>0.46122618305621099</v>
      </c>
      <c r="AN62" s="14">
        <f>AM62/AL62*100</f>
        <v>7.3014833912261601</v>
      </c>
      <c r="AO62" s="14"/>
      <c r="AP62" s="14">
        <f>AP20/AP57</f>
        <v>7.6801019292311876</v>
      </c>
      <c r="AQ62" s="14">
        <f>AQ20/AQ57</f>
        <v>8.637802552651161</v>
      </c>
      <c r="AR62" s="14">
        <f>AP62-AQ62</f>
        <v>-0.95770062341997342</v>
      </c>
      <c r="AS62" s="14">
        <f>AR62/AQ62*100</f>
        <v>-11.087317840184143</v>
      </c>
      <c r="AT62" s="14"/>
      <c r="AU62" s="33">
        <f>AU20/AU57</f>
        <v>6.7531676258375732</v>
      </c>
      <c r="AV62" s="28">
        <f>[3]REG5!AU63</f>
        <v>8.0654167413123208</v>
      </c>
      <c r="AW62" s="14">
        <f>AU62-AV62</f>
        <v>-1.3122491154747475</v>
      </c>
      <c r="AX62" s="14">
        <f>AW62/AV62*100</f>
        <v>-16.270072056577103</v>
      </c>
      <c r="AY62" s="14"/>
      <c r="AZ62" s="14" t="e">
        <f>AZ20/AZ57</f>
        <v>#DIV/0!</v>
      </c>
      <c r="BA62" s="28" t="e">
        <f>[3]REG5!AZ63</f>
        <v>#DIV/0!</v>
      </c>
      <c r="BB62" s="20" t="e">
        <f>AZ62-BA62</f>
        <v>#DIV/0!</v>
      </c>
      <c r="BC62" s="20" t="e">
        <f>BB62/BA62*100</f>
        <v>#DIV/0!</v>
      </c>
      <c r="BD62" s="14"/>
      <c r="BE62" s="33">
        <f>BE20/BE57</f>
        <v>6.9989075596960495</v>
      </c>
      <c r="BF62" s="28">
        <f>BF20/BF57</f>
        <v>7.9641587474790798</v>
      </c>
      <c r="BG62" s="26">
        <f>BE62-BF62</f>
        <v>-0.96525118778303032</v>
      </c>
      <c r="BH62" s="26">
        <f>BG62/BF62*100</f>
        <v>-12.119939071889599</v>
      </c>
      <c r="BI62" s="16"/>
      <c r="BJ62" s="21"/>
      <c r="BK62" s="21"/>
      <c r="BL62" s="21"/>
      <c r="BM62" s="21"/>
      <c r="BN62" s="21"/>
    </row>
    <row r="63" spans="1:66" ht="15" hidden="1" customHeight="1" x14ac:dyDescent="0.2">
      <c r="A63" s="3" t="s">
        <v>66</v>
      </c>
      <c r="B63" s="14"/>
      <c r="C63" s="14">
        <f>[3]REG5!B64</f>
        <v>0</v>
      </c>
      <c r="D63" s="14"/>
      <c r="E63" s="14"/>
      <c r="F63" s="14"/>
      <c r="G63" s="14"/>
      <c r="H63" s="14">
        <f>[3]REG5!G64</f>
        <v>0</v>
      </c>
      <c r="I63" s="14"/>
      <c r="J63" s="14"/>
      <c r="K63" s="14"/>
      <c r="L63" s="14"/>
      <c r="M63" s="14">
        <f>[3]REG5!L64</f>
        <v>0</v>
      </c>
      <c r="N63" s="14"/>
      <c r="O63" s="14"/>
      <c r="P63" s="14"/>
      <c r="Q63" s="14"/>
      <c r="R63" s="14">
        <f>[3]REG5!Q64</f>
        <v>0</v>
      </c>
      <c r="S63" s="14"/>
      <c r="T63" s="14"/>
      <c r="U63" s="14"/>
      <c r="V63" s="14"/>
      <c r="W63" s="14">
        <f>[3]REG5!V64</f>
        <v>0</v>
      </c>
      <c r="X63" s="14"/>
      <c r="Y63" s="14"/>
      <c r="Z63" s="14"/>
      <c r="AA63" s="14"/>
      <c r="AB63" s="14">
        <f>[3]REG5!AA64</f>
        <v>0</v>
      </c>
      <c r="AC63" s="14"/>
      <c r="AD63" s="14"/>
      <c r="AE63" s="14"/>
      <c r="AF63" s="14"/>
      <c r="AG63" s="14">
        <f>[3]REG5!AF64</f>
        <v>0</v>
      </c>
      <c r="AH63" s="14"/>
      <c r="AI63" s="14"/>
      <c r="AJ63" s="14"/>
      <c r="AK63" s="14"/>
      <c r="AL63" s="14">
        <f>[3]REG5!AK64</f>
        <v>0</v>
      </c>
      <c r="AM63" s="14"/>
      <c r="AN63" s="14"/>
      <c r="AO63" s="14"/>
      <c r="AP63" s="14"/>
      <c r="AQ63" s="14">
        <f>[3]REG5!AP64</f>
        <v>0</v>
      </c>
      <c r="AR63" s="14"/>
      <c r="AS63" s="14"/>
      <c r="AT63" s="14"/>
      <c r="AU63" s="14"/>
      <c r="AV63" s="14">
        <f>[3]REG5!AU64</f>
        <v>0</v>
      </c>
      <c r="AW63" s="14"/>
      <c r="AX63" s="14"/>
      <c r="AY63" s="14"/>
      <c r="AZ63" s="14"/>
      <c r="BA63" s="20">
        <f>[3]REG5!AZ64</f>
        <v>0</v>
      </c>
      <c r="BB63" s="20"/>
      <c r="BC63" s="20"/>
      <c r="BD63" s="14"/>
      <c r="BE63" s="14"/>
      <c r="BF63" s="14"/>
      <c r="BG63" s="14"/>
      <c r="BH63" s="26"/>
      <c r="BI63" s="16"/>
      <c r="BJ63" s="21"/>
      <c r="BK63" s="21"/>
      <c r="BL63" s="21"/>
      <c r="BM63" s="21"/>
      <c r="BN63" s="21"/>
    </row>
    <row r="64" spans="1:66" s="42" customFormat="1" ht="15" customHeight="1" x14ac:dyDescent="0.2">
      <c r="A64" s="38" t="s">
        <v>67</v>
      </c>
      <c r="B64" s="29">
        <f>+$C$76</f>
        <v>94.722713077338867</v>
      </c>
      <c r="C64" s="29">
        <f>[3]REG5!B65</f>
        <v>79.016623209392833</v>
      </c>
      <c r="D64" s="29"/>
      <c r="E64" s="29">
        <f>B64-C64</f>
        <v>15.706089867946034</v>
      </c>
      <c r="F64" s="29"/>
      <c r="G64" s="29">
        <f>+$C$77</f>
        <v>98.05334660438939</v>
      </c>
      <c r="H64" s="29">
        <f>[3]REG5!G65</f>
        <v>97.647258765300876</v>
      </c>
      <c r="I64" s="29"/>
      <c r="J64" s="29">
        <f>G64-H64</f>
        <v>0.40608783908851365</v>
      </c>
      <c r="K64" s="29"/>
      <c r="L64" s="29">
        <f>+$C$78</f>
        <v>98.96179257273316</v>
      </c>
      <c r="M64" s="39" t="str">
        <f>[3]REG5!L65</f>
        <v>100</v>
      </c>
      <c r="N64" s="29"/>
      <c r="O64" s="29">
        <f>L64-M64</f>
        <v>-1.0382074272668405</v>
      </c>
      <c r="P64" s="29"/>
      <c r="Q64" s="40">
        <f>+$C$79</f>
        <v>100</v>
      </c>
      <c r="R64" s="29">
        <f>[3]REG5!Q65</f>
        <v>99.78877291062318</v>
      </c>
      <c r="S64" s="29"/>
      <c r="T64" s="29">
        <f>Q64-R64</f>
        <v>0.21122708937681978</v>
      </c>
      <c r="U64" s="29"/>
      <c r="V64" s="29">
        <f>+$C$80</f>
        <v>94.659368448290806</v>
      </c>
      <c r="W64" s="29">
        <f>[3]REG5!V65</f>
        <v>94.928399186200025</v>
      </c>
      <c r="X64" s="29"/>
      <c r="Y64" s="29">
        <f>V64-W64</f>
        <v>-0.26903073790921894</v>
      </c>
      <c r="Z64" s="29"/>
      <c r="AA64" s="29">
        <f>+$C$81</f>
        <v>98.981247546078706</v>
      </c>
      <c r="AB64" s="29">
        <f>[3]REG5!AA65</f>
        <v>98.889631891407518</v>
      </c>
      <c r="AC64" s="29">
        <f t="shared" ref="AC64:AC69" si="55">AA64-AB64</f>
        <v>9.1615654671187485E-2</v>
      </c>
      <c r="AD64" s="29">
        <f>AA64-AB64</f>
        <v>9.1615654671187485E-2</v>
      </c>
      <c r="AE64" s="29"/>
      <c r="AF64" s="29">
        <f>+$C$82</f>
        <v>100</v>
      </c>
      <c r="AG64" s="41" t="str">
        <f>[3]REG5!AF65</f>
        <v>100</v>
      </c>
      <c r="AH64" s="29"/>
      <c r="AI64" s="29">
        <f>AF64-AG64</f>
        <v>0</v>
      </c>
      <c r="AJ64" s="29"/>
      <c r="AK64" s="29">
        <f>+$C$83</f>
        <v>97.850445469276565</v>
      </c>
      <c r="AL64" s="29">
        <f>[3]REG5!AK65</f>
        <v>94.881401216915378</v>
      </c>
      <c r="AM64" s="29"/>
      <c r="AN64" s="29">
        <f>AK64-AL64</f>
        <v>2.9690442523611864</v>
      </c>
      <c r="AO64" s="29"/>
      <c r="AP64" s="29">
        <f>+$C$84</f>
        <v>96.806969471225557</v>
      </c>
      <c r="AQ64" s="29">
        <f>[3]REG5!AP65</f>
        <v>96.076618006201713</v>
      </c>
      <c r="AR64" s="29"/>
      <c r="AS64" s="29">
        <f>AP64-AQ64</f>
        <v>0.73035146502384407</v>
      </c>
      <c r="AT64" s="29"/>
      <c r="AU64" s="29">
        <f>+$C$85</f>
        <v>94.269955019059921</v>
      </c>
      <c r="AV64" s="29">
        <f>[3]REG5!AU65</f>
        <v>99.719242145741134</v>
      </c>
      <c r="AW64" s="29"/>
      <c r="AX64" s="29">
        <f>AU64-AV64</f>
        <v>-5.4492871266812131</v>
      </c>
      <c r="AY64" s="29"/>
      <c r="AZ64" s="40"/>
      <c r="BA64" s="29"/>
      <c r="BB64" s="29"/>
      <c r="BC64" s="29"/>
      <c r="BD64" s="29"/>
      <c r="BE64" s="29">
        <f>(B64+G64+L64+Q64+V64+AA64+AF64+AK64+AP64+AU64)/10</f>
        <v>97.430583820839303</v>
      </c>
      <c r="BF64" s="29">
        <f>(C64+H64+M64+R64+W64+AB64+AG64+AL64+AQ64+AV64)/10</f>
        <v>96.094794733178261</v>
      </c>
      <c r="BG64" s="29"/>
      <c r="BH64" s="41">
        <f t="shared" ref="BH64:BH69" si="56">BG64/BF64*100</f>
        <v>0</v>
      </c>
      <c r="BJ64" s="43"/>
      <c r="BK64" s="43"/>
      <c r="BL64" s="43"/>
      <c r="BM64" s="43"/>
      <c r="BN64" s="43"/>
    </row>
    <row r="65" spans="1:66" ht="15" customHeight="1" x14ac:dyDescent="0.2">
      <c r="A65" s="3" t="s">
        <v>68</v>
      </c>
      <c r="B65" s="14">
        <v>206119</v>
      </c>
      <c r="C65" s="14">
        <v>201314</v>
      </c>
      <c r="D65" s="14">
        <f>B65-C65</f>
        <v>4805</v>
      </c>
      <c r="E65" s="14">
        <f>D65/C65*100</f>
        <v>2.3868186017862643</v>
      </c>
      <c r="F65" s="14"/>
      <c r="G65" s="14">
        <v>127017</v>
      </c>
      <c r="H65" s="14">
        <v>122875</v>
      </c>
      <c r="I65" s="14">
        <f>G65-H65</f>
        <v>4142</v>
      </c>
      <c r="J65" s="14">
        <f>I65/H65*100</f>
        <v>3.370905391658189</v>
      </c>
      <c r="K65" s="14"/>
      <c r="L65" s="14">
        <v>95009</v>
      </c>
      <c r="M65" s="14">
        <v>92267</v>
      </c>
      <c r="N65" s="14">
        <f>L65-M65</f>
        <v>2742</v>
      </c>
      <c r="O65" s="14">
        <f>N65/M65*100</f>
        <v>2.9718100729404879</v>
      </c>
      <c r="P65" s="14"/>
      <c r="Q65" s="14">
        <v>127172</v>
      </c>
      <c r="R65" s="14">
        <v>123789</v>
      </c>
      <c r="S65" s="14">
        <f>Q65-R65</f>
        <v>3383</v>
      </c>
      <c r="T65" s="14">
        <f>S65/R65*100</f>
        <v>2.7328761036925737</v>
      </c>
      <c r="U65" s="14"/>
      <c r="V65" s="14">
        <v>96325</v>
      </c>
      <c r="W65" s="14">
        <v>94266</v>
      </c>
      <c r="X65" s="14">
        <f>V65-W65</f>
        <v>2059</v>
      </c>
      <c r="Y65" s="14">
        <f>X65/W65*100</f>
        <v>2.1842445844737233</v>
      </c>
      <c r="Z65" s="14"/>
      <c r="AA65" s="14">
        <v>85007</v>
      </c>
      <c r="AB65" s="14">
        <v>84039</v>
      </c>
      <c r="AC65" s="14">
        <f t="shared" si="55"/>
        <v>968</v>
      </c>
      <c r="AD65" s="14">
        <f>AC65/AB65*100</f>
        <v>1.1518461666607172</v>
      </c>
      <c r="AE65" s="14"/>
      <c r="AF65" s="14">
        <v>60657</v>
      </c>
      <c r="AG65" s="14">
        <v>59569</v>
      </c>
      <c r="AH65" s="14">
        <f>AF65-AG65</f>
        <v>1088</v>
      </c>
      <c r="AI65" s="14">
        <f>AH65/AG65*100</f>
        <v>1.8264533566116605</v>
      </c>
      <c r="AJ65" s="14"/>
      <c r="AK65" s="14">
        <v>76784</v>
      </c>
      <c r="AL65" s="14">
        <v>74809</v>
      </c>
      <c r="AM65" s="14">
        <f>AK65-AL65</f>
        <v>1975</v>
      </c>
      <c r="AN65" s="14">
        <f>AM65/AL65*100</f>
        <v>2.6400566776724728</v>
      </c>
      <c r="AO65" s="14"/>
      <c r="AP65" s="14">
        <v>76709</v>
      </c>
      <c r="AQ65" s="14">
        <v>89641</v>
      </c>
      <c r="AR65" s="14">
        <f>AP65-AQ65</f>
        <v>-12932</v>
      </c>
      <c r="AS65" s="14">
        <f>AR65/AQ65*100</f>
        <v>-14.426434332504098</v>
      </c>
      <c r="AT65" s="14"/>
      <c r="AU65" s="14">
        <v>109513</v>
      </c>
      <c r="AV65" s="14">
        <v>106425</v>
      </c>
      <c r="AW65" s="14">
        <f>AU65-AV65</f>
        <v>3088</v>
      </c>
      <c r="AX65" s="14">
        <f>AW65/AV65*100</f>
        <v>2.9015738783180645</v>
      </c>
      <c r="AY65" s="14"/>
      <c r="AZ65" s="14"/>
      <c r="BA65" s="20">
        <f>[3]REG5!AZ66</f>
        <v>0</v>
      </c>
      <c r="BB65" s="20">
        <f>AZ65-BA65</f>
        <v>0</v>
      </c>
      <c r="BC65" s="20" t="e">
        <f>BB65/BA65*100</f>
        <v>#DIV/0!</v>
      </c>
      <c r="BD65" s="14"/>
      <c r="BE65" s="14">
        <f>G65+L65+Q65+V65+AA65+AP65+AU65+AK65+B65+AF65+AZ65</f>
        <v>1060312</v>
      </c>
      <c r="BF65" s="14">
        <f>H65+M65+R65+W65+AB65+AQ65+AV65+AL65+C65+AG65+BA65</f>
        <v>1048994</v>
      </c>
      <c r="BG65" s="26">
        <f>BE65-BF65</f>
        <v>11318</v>
      </c>
      <c r="BH65" s="26">
        <f t="shared" si="56"/>
        <v>1.0789384877320558</v>
      </c>
      <c r="BI65" s="16"/>
      <c r="BJ65" s="21"/>
      <c r="BK65" s="21"/>
      <c r="BL65" s="21"/>
      <c r="BM65" s="21"/>
      <c r="BN65" s="21"/>
    </row>
    <row r="66" spans="1:66" ht="15" customHeight="1" x14ac:dyDescent="0.2">
      <c r="A66" s="3" t="s">
        <v>69</v>
      </c>
      <c r="B66" s="14">
        <v>375</v>
      </c>
      <c r="C66" s="44">
        <v>304</v>
      </c>
      <c r="D66" s="14">
        <f>B66-C66</f>
        <v>71</v>
      </c>
      <c r="E66" s="14">
        <f>D66/C66*100</f>
        <v>23.355263157894736</v>
      </c>
      <c r="F66" s="14"/>
      <c r="G66" s="14">
        <v>190</v>
      </c>
      <c r="H66" s="14">
        <v>185</v>
      </c>
      <c r="I66" s="14">
        <f>G66-H66</f>
        <v>5</v>
      </c>
      <c r="J66" s="14">
        <f>I66/H66*100</f>
        <v>2.7027027027027026</v>
      </c>
      <c r="K66" s="14"/>
      <c r="L66" s="14">
        <v>223</v>
      </c>
      <c r="M66" s="14">
        <v>222</v>
      </c>
      <c r="N66" s="14">
        <f>L66-M66</f>
        <v>1</v>
      </c>
      <c r="O66" s="14">
        <f>N66/M66*100</f>
        <v>0.45045045045045046</v>
      </c>
      <c r="P66" s="14"/>
      <c r="Q66" s="14">
        <v>267</v>
      </c>
      <c r="R66" s="14">
        <v>303</v>
      </c>
      <c r="S66" s="14">
        <f>Q66-R66</f>
        <v>-36</v>
      </c>
      <c r="T66" s="14">
        <f>S66/R66*100</f>
        <v>-11.881188118811881</v>
      </c>
      <c r="U66" s="14"/>
      <c r="V66" s="14">
        <v>168</v>
      </c>
      <c r="W66" s="14">
        <v>183</v>
      </c>
      <c r="X66" s="14">
        <f>V66-W66</f>
        <v>-15</v>
      </c>
      <c r="Y66" s="14">
        <f>X66/W66*100</f>
        <v>-8.1967213114754092</v>
      </c>
      <c r="Z66" s="14"/>
      <c r="AA66" s="14">
        <v>172</v>
      </c>
      <c r="AB66" s="14">
        <v>173</v>
      </c>
      <c r="AC66" s="14">
        <f t="shared" si="55"/>
        <v>-1</v>
      </c>
      <c r="AD66" s="14">
        <f>AC66/AB66*100</f>
        <v>-0.57803468208092479</v>
      </c>
      <c r="AE66" s="14"/>
      <c r="AF66" s="14">
        <v>238</v>
      </c>
      <c r="AG66" s="14">
        <v>171</v>
      </c>
      <c r="AH66" s="14">
        <f>AF66-AG66</f>
        <v>67</v>
      </c>
      <c r="AI66" s="14">
        <f>AH66/AG66*100</f>
        <v>39.1812865497076</v>
      </c>
      <c r="AJ66" s="14"/>
      <c r="AK66" s="14">
        <v>159</v>
      </c>
      <c r="AL66" s="14">
        <v>159</v>
      </c>
      <c r="AM66" s="14">
        <f>AK66-AL66</f>
        <v>0</v>
      </c>
      <c r="AN66" s="14">
        <f>AM66/AL66*100</f>
        <v>0</v>
      </c>
      <c r="AO66" s="14"/>
      <c r="AP66" s="14">
        <v>167</v>
      </c>
      <c r="AQ66" s="14">
        <v>170</v>
      </c>
      <c r="AR66" s="14">
        <f>AP66-AQ66</f>
        <v>-3</v>
      </c>
      <c r="AS66" s="14">
        <f>AR66/AQ66*100</f>
        <v>-1.7647058823529411</v>
      </c>
      <c r="AT66" s="14"/>
      <c r="AU66" s="14">
        <v>252</v>
      </c>
      <c r="AV66" s="14">
        <v>244</v>
      </c>
      <c r="AW66" s="14">
        <f>AU66-AV66</f>
        <v>8</v>
      </c>
      <c r="AX66" s="14">
        <f>AW66/AV66*100</f>
        <v>3.278688524590164</v>
      </c>
      <c r="AY66" s="14"/>
      <c r="AZ66" s="14"/>
      <c r="BA66" s="20">
        <f>[3]REG5!AZ67</f>
        <v>0</v>
      </c>
      <c r="BB66" s="20">
        <f>AZ66-BA66</f>
        <v>0</v>
      </c>
      <c r="BC66" s="20" t="e">
        <f>BB66/BA66*100</f>
        <v>#DIV/0!</v>
      </c>
      <c r="BD66" s="14"/>
      <c r="BE66" s="14">
        <f>G66+L66+Q66+V66+AA66+AP66+AU66+AK66+B66+AF66+AZ66</f>
        <v>2211</v>
      </c>
      <c r="BF66" s="14">
        <f>H66+M66+R66+W66+AB66+AQ66+AV66+AL66+C66+AG66+BA66</f>
        <v>2114</v>
      </c>
      <c r="BG66" s="26">
        <f>BE66-BF66</f>
        <v>97</v>
      </c>
      <c r="BH66" s="26">
        <f t="shared" si="56"/>
        <v>4.588457899716178</v>
      </c>
      <c r="BI66" s="16"/>
      <c r="BJ66" s="21"/>
      <c r="BK66" s="21"/>
      <c r="BL66" s="21"/>
      <c r="BM66" s="21"/>
      <c r="BN66" s="21"/>
    </row>
    <row r="67" spans="1:66" ht="15" customHeight="1" x14ac:dyDescent="0.2">
      <c r="A67" s="3" t="s">
        <v>70</v>
      </c>
      <c r="B67" s="14">
        <f>B65/B66</f>
        <v>549.65066666666667</v>
      </c>
      <c r="C67" s="14">
        <f>C65/C66</f>
        <v>662.21710526315792</v>
      </c>
      <c r="D67" s="14">
        <f>B67-C67</f>
        <v>-112.56643859649125</v>
      </c>
      <c r="E67" s="14">
        <f>D67/C67*100</f>
        <v>-16.998419053485271</v>
      </c>
      <c r="F67" s="14"/>
      <c r="G67" s="14">
        <f>G65/G66</f>
        <v>668.51052631578943</v>
      </c>
      <c r="H67" s="14">
        <f>H65/H66</f>
        <v>664.18918918918916</v>
      </c>
      <c r="I67" s="14">
        <f>G67-H67</f>
        <v>4.3213371266002696</v>
      </c>
      <c r="J67" s="14">
        <f>I67/H67*100</f>
        <v>0.65061840766718193</v>
      </c>
      <c r="K67" s="14"/>
      <c r="L67" s="14">
        <f>L65/L66</f>
        <v>426.04932735426007</v>
      </c>
      <c r="M67" s="14">
        <f>M65/M66</f>
        <v>415.61711711711712</v>
      </c>
      <c r="N67" s="14">
        <f>L67-M67</f>
        <v>10.432210237142954</v>
      </c>
      <c r="O67" s="14">
        <f>N67/M67*100</f>
        <v>2.5100530770977012</v>
      </c>
      <c r="P67" s="14"/>
      <c r="Q67" s="14">
        <f>Q65/Q66</f>
        <v>476.29962546816478</v>
      </c>
      <c r="R67" s="14">
        <f>R65/R66</f>
        <v>408.54455445544556</v>
      </c>
      <c r="S67" s="14">
        <f>Q67-R67</f>
        <v>67.755071012719213</v>
      </c>
      <c r="T67" s="14">
        <f>S67/R67*100</f>
        <v>16.584499848010665</v>
      </c>
      <c r="U67" s="14"/>
      <c r="V67" s="14">
        <f>V65/V66</f>
        <v>573.36309523809518</v>
      </c>
      <c r="W67" s="14">
        <f>W65/W66</f>
        <v>515.11475409836066</v>
      </c>
      <c r="X67" s="14">
        <f>V67-W67</f>
        <v>58.248341139734521</v>
      </c>
      <c r="Y67" s="14">
        <f>X67/W67*100</f>
        <v>11.30783785094458</v>
      </c>
      <c r="Z67" s="14"/>
      <c r="AA67" s="14">
        <f>AA65/AA66</f>
        <v>494.22674418604652</v>
      </c>
      <c r="AB67" s="14">
        <f>AB65/AB66</f>
        <v>485.77456647398844</v>
      </c>
      <c r="AC67" s="14">
        <f t="shared" si="55"/>
        <v>8.4521777120580737</v>
      </c>
      <c r="AD67" s="14">
        <f>AC67/AB67*100</f>
        <v>1.7399382955366516</v>
      </c>
      <c r="AE67" s="14"/>
      <c r="AF67" s="14">
        <f>AF65/AF66</f>
        <v>254.86134453781511</v>
      </c>
      <c r="AG67" s="14">
        <f>AG65/AG66</f>
        <v>348.35672514619881</v>
      </c>
      <c r="AH67" s="14">
        <f>AF67-AG67</f>
        <v>-93.495380608383698</v>
      </c>
      <c r="AI67" s="14">
        <f>AH67/AG67*100</f>
        <v>-26.838976789997503</v>
      </c>
      <c r="AJ67" s="14"/>
      <c r="AK67" s="14">
        <f>AK65/AK66</f>
        <v>482.9182389937107</v>
      </c>
      <c r="AL67" s="14">
        <f>AL65/AL66</f>
        <v>470.49685534591197</v>
      </c>
      <c r="AM67" s="14">
        <f>AK67-AL67</f>
        <v>12.421383647798734</v>
      </c>
      <c r="AN67" s="14">
        <f>AM67/AL67*100</f>
        <v>2.640056677672471</v>
      </c>
      <c r="AO67" s="14"/>
      <c r="AP67" s="14">
        <f>AP65/AP66</f>
        <v>459.33532934131739</v>
      </c>
      <c r="AQ67" s="14">
        <f>AQ65/AQ66</f>
        <v>527.29999999999995</v>
      </c>
      <c r="AR67" s="14">
        <f>AP67-AQ67</f>
        <v>-67.964670658682564</v>
      </c>
      <c r="AS67" s="14">
        <f>AR67/AQ67*100</f>
        <v>-12.88918464985446</v>
      </c>
      <c r="AT67" s="14"/>
      <c r="AU67" s="14">
        <f>AU65/AU66</f>
        <v>434.57539682539681</v>
      </c>
      <c r="AV67" s="14">
        <f>AV65/AV66</f>
        <v>436.16803278688525</v>
      </c>
      <c r="AW67" s="14">
        <f>AU67-AV67</f>
        <v>-1.5926359614884404</v>
      </c>
      <c r="AX67" s="14">
        <f>AW67/AV67*100</f>
        <v>-0.36514275273965652</v>
      </c>
      <c r="AY67" s="14"/>
      <c r="AZ67" s="14" t="e">
        <f>AZ65/AZ66</f>
        <v>#DIV/0!</v>
      </c>
      <c r="BA67" s="20" t="e">
        <f>[3]REG5!AZ68</f>
        <v>#DIV/0!</v>
      </c>
      <c r="BB67" s="20" t="e">
        <f>AZ67-BA67</f>
        <v>#DIV/0!</v>
      </c>
      <c r="BC67" s="20" t="e">
        <f>BB67/BA67*100</f>
        <v>#DIV/0!</v>
      </c>
      <c r="BD67" s="14"/>
      <c r="BE67" s="14">
        <f>BE65/BE66</f>
        <v>479.56218905472639</v>
      </c>
      <c r="BF67" s="14">
        <f>BF65/BF66</f>
        <v>496.2128666035951</v>
      </c>
      <c r="BG67" s="26">
        <f>BE67-BF67</f>
        <v>-16.650677548868714</v>
      </c>
      <c r="BH67" s="26">
        <f t="shared" si="56"/>
        <v>-3.3555513509427564</v>
      </c>
      <c r="BI67" s="16"/>
      <c r="BJ67" s="21"/>
      <c r="BK67" s="21"/>
      <c r="BL67" s="21"/>
      <c r="BM67" s="21"/>
      <c r="BN67" s="21"/>
    </row>
    <row r="68" spans="1:66" ht="15" customHeight="1" x14ac:dyDescent="0.2">
      <c r="A68" s="3" t="s">
        <v>71</v>
      </c>
      <c r="B68" s="14">
        <f>(1000*B22)/B65</f>
        <v>883.38007912904663</v>
      </c>
      <c r="C68" s="14">
        <f>(1000*C22)/C65</f>
        <v>667.10559032158721</v>
      </c>
      <c r="D68" s="14">
        <f>B68-C68</f>
        <v>216.27448880745942</v>
      </c>
      <c r="E68" s="14">
        <f>D68/C68*100</f>
        <v>32.419828576642779</v>
      </c>
      <c r="F68" s="14"/>
      <c r="G68" s="14">
        <f>(1000*G22)/G65</f>
        <v>1841.3642427391608</v>
      </c>
      <c r="H68" s="14">
        <f>(1000*H22)/H65</f>
        <v>1923.2829094608339</v>
      </c>
      <c r="I68" s="14">
        <f>G68-H68</f>
        <v>-81.918666721673162</v>
      </c>
      <c r="J68" s="14">
        <f>I68/H68*100</f>
        <v>-4.259314441921493</v>
      </c>
      <c r="K68" s="14"/>
      <c r="L68" s="14">
        <f>(1000*L22)/L65</f>
        <v>1526.9519185550844</v>
      </c>
      <c r="M68" s="14">
        <f>(1000*M22)/M65</f>
        <v>1471.3359089381902</v>
      </c>
      <c r="N68" s="14">
        <f>L68-M68</f>
        <v>55.616009616894189</v>
      </c>
      <c r="O68" s="14">
        <f>N68/M68*100</f>
        <v>3.7799668504679023</v>
      </c>
      <c r="P68" s="14"/>
      <c r="Q68" s="14">
        <f>(1000*Q22)/Q65</f>
        <v>1735.5348689176867</v>
      </c>
      <c r="R68" s="14">
        <f>(1000*R22)/R65</f>
        <v>1817.1513611063988</v>
      </c>
      <c r="S68" s="14">
        <f>Q68-R68</f>
        <v>-81.616492188712073</v>
      </c>
      <c r="T68" s="14">
        <f>S68/R68*100</f>
        <v>-4.4914526073941738</v>
      </c>
      <c r="U68" s="14"/>
      <c r="V68" s="14">
        <f>(1000*V22)/V65</f>
        <v>1156.1559685439918</v>
      </c>
      <c r="W68" s="14">
        <f>(1000*W22)/W65</f>
        <v>972.95720079349917</v>
      </c>
      <c r="X68" s="14">
        <f>V68-W68</f>
        <v>183.19876775049261</v>
      </c>
      <c r="Y68" s="14">
        <f>X68/W68*100</f>
        <v>18.829067465771786</v>
      </c>
      <c r="Z68" s="14"/>
      <c r="AA68" s="14">
        <f>(1000*AA22)/AA65</f>
        <v>1364.2090884280117</v>
      </c>
      <c r="AB68" s="14">
        <f>(1000*AB22)/AB65</f>
        <v>1196.5315465438666</v>
      </c>
      <c r="AC68" s="14">
        <f t="shared" si="55"/>
        <v>167.67754188414506</v>
      </c>
      <c r="AD68" s="14">
        <f>AC68/AB68*100</f>
        <v>14.013633185725432</v>
      </c>
      <c r="AE68" s="14"/>
      <c r="AF68" s="14">
        <f>(1000*AF22)/AF65</f>
        <v>2243.7670156783224</v>
      </c>
      <c r="AG68" s="14">
        <f>(1000*AG22)/AG65</f>
        <v>2091.4882880357231</v>
      </c>
      <c r="AH68" s="14">
        <f>AF68-AG68</f>
        <v>152.27872764259928</v>
      </c>
      <c r="AI68" s="14">
        <f>AH68/AG68*100</f>
        <v>7.2808788131257431</v>
      </c>
      <c r="AJ68" s="14"/>
      <c r="AK68" s="14">
        <f>(1000*AK22)/AK65</f>
        <v>1220.8835196134612</v>
      </c>
      <c r="AL68" s="14">
        <f>(1000*AL22)/AL65</f>
        <v>1232.3017300057479</v>
      </c>
      <c r="AM68" s="14">
        <f>AK68-AL68</f>
        <v>-11.41821039228671</v>
      </c>
      <c r="AN68" s="14">
        <f>AM68/AL68*100</f>
        <v>-0.92657586322088914</v>
      </c>
      <c r="AO68" s="14"/>
      <c r="AP68" s="14">
        <f>(1000*AP22)/AP65</f>
        <v>1151.0111873443793</v>
      </c>
      <c r="AQ68" s="14">
        <f>(1000*AQ22)/AQ65</f>
        <v>911.26031090683955</v>
      </c>
      <c r="AR68" s="14">
        <f>AP68-AQ68</f>
        <v>239.75087643753977</v>
      </c>
      <c r="AS68" s="14">
        <f>AR68/AQ68*100</f>
        <v>26.309812198333539</v>
      </c>
      <c r="AT68" s="14"/>
      <c r="AU68" s="14">
        <f>(1000*AU22)/AU65</f>
        <v>1842.6070043739101</v>
      </c>
      <c r="AV68" s="14">
        <f>(1000*AV22)/AV65</f>
        <v>1530.8652603241721</v>
      </c>
      <c r="AW68" s="14">
        <f>AU68-AV68</f>
        <v>311.74174404973792</v>
      </c>
      <c r="AX68" s="14">
        <f>AW68/AV68*100</f>
        <v>20.363761078732971</v>
      </c>
      <c r="AY68" s="14"/>
      <c r="AZ68" s="14" t="e">
        <f>(1000*AZ22)/AZ65</f>
        <v>#DIV/0!</v>
      </c>
      <c r="BA68" s="20" t="e">
        <f>[3]REG5!AZ69</f>
        <v>#DIV/0!</v>
      </c>
      <c r="BB68" s="20" t="e">
        <f>AZ68-BA68</f>
        <v>#DIV/0!</v>
      </c>
      <c r="BC68" s="20" t="e">
        <f>BB68/BA68*100</f>
        <v>#DIV/0!</v>
      </c>
      <c r="BD68" s="14"/>
      <c r="BE68" s="14">
        <f>(1000*BE22)/BE65</f>
        <v>1442.0401499369996</v>
      </c>
      <c r="BF68" s="14">
        <f>(1000*BF22)/BF65</f>
        <v>1320.2897513236494</v>
      </c>
      <c r="BG68" s="26">
        <f>BE68-BF68</f>
        <v>121.75039861335017</v>
      </c>
      <c r="BH68" s="26">
        <f t="shared" si="56"/>
        <v>9.2214908501175579</v>
      </c>
      <c r="BI68" s="16"/>
      <c r="BJ68" s="21"/>
      <c r="BK68" s="16"/>
      <c r="BL68" s="16"/>
      <c r="BM68" s="16"/>
      <c r="BN68" s="16"/>
    </row>
    <row r="69" spans="1:66" ht="15.95" customHeight="1" x14ac:dyDescent="0.2">
      <c r="A69" s="2" t="s">
        <v>72</v>
      </c>
      <c r="B69" s="14">
        <v>123506</v>
      </c>
      <c r="C69" s="14">
        <v>108979</v>
      </c>
      <c r="D69" s="14">
        <f>B69-C69</f>
        <v>14527</v>
      </c>
      <c r="E69" s="14">
        <f>D69/C69*100</f>
        <v>13.330091118472367</v>
      </c>
      <c r="F69" s="25"/>
      <c r="G69" s="14">
        <v>50345</v>
      </c>
      <c r="H69" s="14">
        <v>43782</v>
      </c>
      <c r="I69" s="14">
        <f>G69-H69</f>
        <v>6563</v>
      </c>
      <c r="J69" s="14">
        <f>I69/H69*100</f>
        <v>14.990178612215066</v>
      </c>
      <c r="K69" s="25"/>
      <c r="L69" s="14">
        <v>23862</v>
      </c>
      <c r="M69" s="14">
        <v>20594</v>
      </c>
      <c r="N69" s="14">
        <f>L69-M69</f>
        <v>3268</v>
      </c>
      <c r="O69" s="14">
        <f>N69/M69*100</f>
        <v>15.868699621248908</v>
      </c>
      <c r="P69" s="25"/>
      <c r="Q69" s="14">
        <v>96954</v>
      </c>
      <c r="R69" s="14">
        <v>84117</v>
      </c>
      <c r="S69" s="14">
        <f>Q69-R69</f>
        <v>12837</v>
      </c>
      <c r="T69" s="14">
        <f>S69/R69*100</f>
        <v>15.260886622204787</v>
      </c>
      <c r="U69" s="25"/>
      <c r="V69" s="14">
        <v>33532</v>
      </c>
      <c r="W69" s="14">
        <v>27916</v>
      </c>
      <c r="X69" s="14">
        <f>V69-W69</f>
        <v>5616</v>
      </c>
      <c r="Y69" s="14">
        <f>X69/W69*100</f>
        <v>20.117495343172372</v>
      </c>
      <c r="Z69" s="25"/>
      <c r="AA69" s="14">
        <v>19741</v>
      </c>
      <c r="AB69" s="14">
        <v>16830</v>
      </c>
      <c r="AC69" s="14">
        <f t="shared" si="55"/>
        <v>2911</v>
      </c>
      <c r="AD69" s="14">
        <f>AC69/AB69*100</f>
        <v>17.296494355317886</v>
      </c>
      <c r="AE69" s="14"/>
      <c r="AF69" s="14">
        <v>16207</v>
      </c>
      <c r="AG69" s="14">
        <v>14915</v>
      </c>
      <c r="AH69" s="14">
        <f>AF69-AG69</f>
        <v>1292</v>
      </c>
      <c r="AI69" s="14">
        <f>AH69/AG69*100</f>
        <v>8.6624203821656049</v>
      </c>
      <c r="AJ69" s="25"/>
      <c r="AK69" s="14">
        <v>32080</v>
      </c>
      <c r="AL69" s="14">
        <v>29060</v>
      </c>
      <c r="AM69" s="14">
        <f>AK69-AL69</f>
        <v>3020</v>
      </c>
      <c r="AN69" s="14">
        <f>AM69/AL69*100</f>
        <v>10.392291810048176</v>
      </c>
      <c r="AO69" s="14"/>
      <c r="AP69" s="14">
        <v>18885</v>
      </c>
      <c r="AQ69" s="14">
        <v>16418</v>
      </c>
      <c r="AR69" s="14">
        <f>AP69-AQ69</f>
        <v>2467</v>
      </c>
      <c r="AS69" s="14">
        <f>AR69/AQ69*100</f>
        <v>15.026190766232183</v>
      </c>
      <c r="AT69" s="25"/>
      <c r="AU69" s="14">
        <v>33400</v>
      </c>
      <c r="AV69" s="14">
        <v>29776</v>
      </c>
      <c r="AW69" s="14">
        <f>AU69-AV69</f>
        <v>3624</v>
      </c>
      <c r="AX69" s="14">
        <f>AW69/AV69*100</f>
        <v>12.170875873186459</v>
      </c>
      <c r="AY69" s="25"/>
      <c r="AZ69" s="14"/>
      <c r="BA69" s="20">
        <f>[3]REG5!AZ70</f>
        <v>0</v>
      </c>
      <c r="BB69" s="20">
        <f>AZ69-BA69</f>
        <v>0</v>
      </c>
      <c r="BC69" s="20" t="e">
        <f>BB69/BA69*100</f>
        <v>#DIV/0!</v>
      </c>
      <c r="BD69" s="14"/>
      <c r="BE69" s="14">
        <f>G69+L69+Q69+V69+AA69+AP69+AU69+AK69+B69+AF69+AZ69</f>
        <v>448512</v>
      </c>
      <c r="BF69" s="14">
        <f>H69+M69+R69+W69+AB69+AQ69+AV69+AL69+C69+AG69+BA69</f>
        <v>392387</v>
      </c>
      <c r="BG69" s="26">
        <f>BE69-BF69</f>
        <v>56125</v>
      </c>
      <c r="BH69" s="26">
        <f t="shared" si="56"/>
        <v>14.303481002173873</v>
      </c>
      <c r="BJ69"/>
    </row>
    <row r="70" spans="1:66" x14ac:dyDescent="0.2">
      <c r="A70" s="2" t="s">
        <v>73</v>
      </c>
      <c r="B70" s="45" t="s">
        <v>74</v>
      </c>
      <c r="C70" s="45"/>
      <c r="D70" s="45"/>
      <c r="E70" s="45"/>
      <c r="F70" s="46"/>
      <c r="G70" s="45" t="s">
        <v>75</v>
      </c>
      <c r="H70" s="45"/>
      <c r="I70" s="45"/>
      <c r="J70" s="45"/>
      <c r="K70" s="46"/>
      <c r="L70" s="45" t="s">
        <v>75</v>
      </c>
      <c r="M70" s="45"/>
      <c r="N70" s="45"/>
      <c r="O70" s="45"/>
      <c r="P70" s="46"/>
      <c r="Q70" s="45" t="s">
        <v>76</v>
      </c>
      <c r="R70" s="45"/>
      <c r="S70" s="45"/>
      <c r="T70" s="45"/>
      <c r="U70" s="46"/>
      <c r="V70" s="45" t="s">
        <v>77</v>
      </c>
      <c r="W70" s="45"/>
      <c r="X70" s="45"/>
      <c r="Y70" s="45"/>
      <c r="Z70" s="46"/>
      <c r="AA70" s="45" t="s">
        <v>78</v>
      </c>
      <c r="AB70" s="45"/>
      <c r="AC70" s="45"/>
      <c r="AD70" s="45"/>
      <c r="AE70" s="46"/>
      <c r="AF70" s="45" t="s">
        <v>79</v>
      </c>
      <c r="AG70" s="45"/>
      <c r="AH70" s="45"/>
      <c r="AI70" s="45"/>
      <c r="AJ70" s="46"/>
      <c r="AK70" s="45" t="s">
        <v>74</v>
      </c>
      <c r="AL70" s="45"/>
      <c r="AM70" s="45"/>
      <c r="AN70" s="45"/>
      <c r="AO70" s="46"/>
      <c r="AP70" s="45" t="s">
        <v>75</v>
      </c>
      <c r="AQ70" s="45"/>
      <c r="AR70" s="45"/>
      <c r="AS70" s="45"/>
      <c r="AT70" s="46"/>
      <c r="AU70" s="45" t="s">
        <v>75</v>
      </c>
      <c r="AV70" s="45"/>
      <c r="AW70" s="45"/>
      <c r="AX70" s="45"/>
      <c r="AY70" s="46"/>
      <c r="AZ70" s="47" t="s">
        <v>80</v>
      </c>
      <c r="BA70" s="47"/>
      <c r="BB70" s="47"/>
      <c r="BC70" s="47"/>
      <c r="BD70" s="46"/>
      <c r="BE70" s="46"/>
      <c r="BF70" s="46"/>
      <c r="BG70" s="46"/>
      <c r="BH70" s="46"/>
    </row>
    <row r="71" spans="1:66" ht="15.95" customHeight="1" x14ac:dyDescent="0.2">
      <c r="A71"/>
      <c r="B71" s="16"/>
      <c r="C71" s="16"/>
      <c r="D71" s="16"/>
      <c r="E71" s="16"/>
      <c r="F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48"/>
      <c r="BA71" s="48"/>
      <c r="BB71" s="48"/>
      <c r="BC71" s="48"/>
      <c r="BD71" s="16"/>
      <c r="BE71" s="16"/>
      <c r="BF71" s="16"/>
      <c r="BJ71" s="16"/>
    </row>
    <row r="72" spans="1:66" s="49" customFormat="1" ht="15.95" customHeight="1" x14ac:dyDescent="0.2">
      <c r="A72" s="49" t="s">
        <v>81</v>
      </c>
      <c r="B72" s="49">
        <f>+'[15]Summary 09_2024'!$P$49</f>
        <v>-205852.18205999993</v>
      </c>
      <c r="G72" s="49">
        <f>+'[15]Summary 09_2024'!$P$50</f>
        <v>76118.132549999995</v>
      </c>
      <c r="L72" s="49">
        <f>+'[15]Summary 09_2024'!$P$51</f>
        <v>6893.3397000000032</v>
      </c>
      <c r="Q72" s="49">
        <f>+'[15]Summary 09_2024'!$P$52</f>
        <v>101788.02949999996</v>
      </c>
      <c r="V72" s="49">
        <f>+'[15]Summary 09_2024'!$P$53</f>
        <v>167490.65801999997</v>
      </c>
      <c r="AA72" s="49">
        <f>+'[15]Summary 09_2024'!$P$54</f>
        <v>39178.457320000001</v>
      </c>
      <c r="AF72" s="49">
        <f>+'[15]Summary 09_2024'!$P$55</f>
        <v>24378.78746</v>
      </c>
      <c r="AK72" s="49">
        <f>+'[15]Summary 09_2024'!$P$56</f>
        <v>18275.126510000002</v>
      </c>
      <c r="AP72" s="49">
        <f>+'[15]Summary 09_2024'!$P$57</f>
        <v>31989.455890000001</v>
      </c>
      <c r="AU72" s="49">
        <f>+'[15]Summary 09_2024'!$P$58</f>
        <v>123866.48516</v>
      </c>
      <c r="AZ72" s="31" t="b">
        <f>IF('[15]Summary 09_2024'!$P$59="NDA",0)</f>
        <v>0</v>
      </c>
      <c r="BA72" s="31"/>
      <c r="BB72" s="31"/>
      <c r="BC72" s="31"/>
    </row>
    <row r="73" spans="1:66" s="50" customFormat="1" ht="15.95" customHeight="1" x14ac:dyDescent="0.2">
      <c r="A73" s="50" t="s">
        <v>82</v>
      </c>
      <c r="B73" s="51">
        <f>+B30+B12-B72</f>
        <v>2.5000039022415876E-4</v>
      </c>
      <c r="G73" s="51">
        <f>+G30+G12-G72</f>
        <v>-3.1199996010400355E-3</v>
      </c>
      <c r="L73" s="51">
        <f>+L30+L12-L72</f>
        <v>1.1700001896315371E-3</v>
      </c>
      <c r="Q73" s="51">
        <f>+Q30+Q12-Q72</f>
        <v>4.1899994539562613E-3</v>
      </c>
      <c r="V73" s="51">
        <f>+V30+V12-V72</f>
        <v>-1.8999997992068529E-3</v>
      </c>
      <c r="AA73" s="51">
        <f>+AA30+AA12-AA72</f>
        <v>1.1209999887796585E-2</v>
      </c>
      <c r="AF73" s="51">
        <f>+AF30+AF12-AF72</f>
        <v>6.1100000239093788E-3</v>
      </c>
      <c r="AK73" s="51">
        <f>+AK30+AK12-AK72</f>
        <v>-3.2000002393033355E-3</v>
      </c>
      <c r="AP73" s="51">
        <f>+AP30+AP12-AP72</f>
        <v>-5.1599999824247789E-3</v>
      </c>
      <c r="AU73" s="51">
        <f>+AU30+AU12-AU72</f>
        <v>-4.6999997139209881E-3</v>
      </c>
      <c r="AZ73" s="51">
        <f>+AZ30+AZ12-AZ72</f>
        <v>0</v>
      </c>
      <c r="BA73" s="52"/>
      <c r="BB73" s="52"/>
      <c r="BC73" s="52"/>
      <c r="BD73" s="52"/>
      <c r="BE73" s="52"/>
      <c r="BF73" s="52"/>
      <c r="BJ73" s="52"/>
    </row>
    <row r="74" spans="1:66" ht="15.95" customHeight="1" x14ac:dyDescent="0.2">
      <c r="A74"/>
      <c r="B74" s="16"/>
      <c r="C74" s="16"/>
      <c r="D74" s="16"/>
      <c r="E74" s="16"/>
      <c r="F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48"/>
      <c r="BA74" s="48"/>
      <c r="BB74" s="48"/>
      <c r="BC74" s="48"/>
      <c r="BD74" s="16"/>
      <c r="BE74" s="16"/>
      <c r="BF74" s="16"/>
      <c r="BJ74" s="16"/>
    </row>
    <row r="75" spans="1:66" ht="15.95" customHeight="1" x14ac:dyDescent="0.25">
      <c r="A75" s="53" t="s">
        <v>83</v>
      </c>
      <c r="B75" s="16"/>
      <c r="C75" s="16"/>
      <c r="D75" s="16"/>
      <c r="E75" s="16"/>
      <c r="F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48"/>
      <c r="BA75" s="48"/>
      <c r="BB75" s="48"/>
      <c r="BC75" s="48"/>
      <c r="BD75" s="16"/>
      <c r="BE75" s="16"/>
      <c r="BF75" s="16"/>
      <c r="BJ75" s="16"/>
    </row>
    <row r="76" spans="1:66" ht="15.95" customHeight="1" x14ac:dyDescent="0.2">
      <c r="A76" s="2" t="str">
        <f>'[15]Summary 09_2024'!A49</f>
        <v>ALECO</v>
      </c>
      <c r="B76" s="54">
        <f>'[15]Summary 09_2024'!N49</f>
        <v>94.722713077338867</v>
      </c>
      <c r="C76" s="55">
        <f t="shared" ref="C76:C86" si="57">IF(B76="NDA","0",B76)</f>
        <v>94.722713077338867</v>
      </c>
      <c r="D76" s="16"/>
      <c r="E76" s="16"/>
      <c r="F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48"/>
      <c r="BA76" s="48"/>
      <c r="BB76" s="48"/>
      <c r="BC76" s="48"/>
      <c r="BD76" s="16"/>
      <c r="BE76" s="16"/>
      <c r="BF76" s="16"/>
      <c r="BJ76" s="16"/>
    </row>
    <row r="77" spans="1:66" ht="15.95" customHeight="1" x14ac:dyDescent="0.2">
      <c r="A77" s="2" t="str">
        <f>'[15]Summary 09_2024'!A50</f>
        <v>CANORECO</v>
      </c>
      <c r="B77" s="54">
        <f>'[15]Summary 09_2024'!N50</f>
        <v>98.05334660438939</v>
      </c>
      <c r="C77" s="55">
        <f t="shared" si="57"/>
        <v>98.05334660438939</v>
      </c>
      <c r="D77" s="16"/>
      <c r="E77" s="16"/>
      <c r="F77" s="16"/>
      <c r="K77"/>
      <c r="P77"/>
      <c r="U77"/>
      <c r="V77"/>
      <c r="W77"/>
      <c r="X77"/>
      <c r="Y77"/>
      <c r="Z77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48"/>
      <c r="BA77" s="48"/>
      <c r="BB77" s="48"/>
      <c r="BC77" s="48"/>
      <c r="BD77" s="16"/>
      <c r="BJ77" s="16"/>
    </row>
    <row r="78" spans="1:66" ht="15.95" customHeight="1" x14ac:dyDescent="0.2">
      <c r="A78" s="2" t="str">
        <f>'[15]Summary 09_2024'!A51</f>
        <v>CASURECO I</v>
      </c>
      <c r="B78" s="54">
        <f>'[15]Summary 09_2024'!N51</f>
        <v>98.96179257273316</v>
      </c>
      <c r="C78" s="55">
        <f t="shared" si="57"/>
        <v>98.96179257273316</v>
      </c>
      <c r="D78" s="16"/>
      <c r="E78" s="16"/>
      <c r="F78" s="16"/>
      <c r="K78"/>
      <c r="P78"/>
      <c r="U78"/>
      <c r="V78"/>
      <c r="W78"/>
      <c r="X78"/>
      <c r="Y78"/>
      <c r="Z78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48"/>
      <c r="BA78" s="48"/>
      <c r="BB78" s="48"/>
      <c r="BC78" s="48"/>
      <c r="BD78" s="16"/>
      <c r="BJ78" s="16"/>
    </row>
    <row r="79" spans="1:66" ht="15.95" customHeight="1" x14ac:dyDescent="0.2">
      <c r="A79" s="2" t="str">
        <f>'[15]Summary 09_2024'!A52</f>
        <v>CASURECO II</v>
      </c>
      <c r="B79" s="54">
        <f>'[15]Summary 09_2024'!N52</f>
        <v>100</v>
      </c>
      <c r="C79" s="55">
        <f t="shared" si="57"/>
        <v>100</v>
      </c>
      <c r="D79" s="16"/>
      <c r="E79" s="16"/>
      <c r="F79" s="16"/>
      <c r="K79"/>
      <c r="P79"/>
      <c r="U79"/>
      <c r="V79"/>
      <c r="W79"/>
      <c r="X79"/>
      <c r="Y79"/>
      <c r="Z79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48"/>
      <c r="BA79" s="48"/>
      <c r="BB79" s="48"/>
      <c r="BC79" s="48"/>
      <c r="BD79" s="16"/>
      <c r="BJ79" s="16"/>
    </row>
    <row r="80" spans="1:66" ht="15.95" customHeight="1" x14ac:dyDescent="0.2">
      <c r="A80" s="2" t="str">
        <f>'[15]Summary 09_2024'!A53</f>
        <v xml:space="preserve">CASURECO III </v>
      </c>
      <c r="B80" s="54">
        <f>'[15]Summary 09_2024'!N53</f>
        <v>94.659368448290806</v>
      </c>
      <c r="C80" s="55">
        <f t="shared" si="57"/>
        <v>94.659368448290806</v>
      </c>
      <c r="D80" s="16"/>
      <c r="E80" s="16"/>
      <c r="F80" s="16"/>
      <c r="K80"/>
      <c r="P80"/>
      <c r="U80"/>
      <c r="V80"/>
      <c r="W80"/>
      <c r="X80"/>
      <c r="Y80"/>
      <c r="Z80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48"/>
      <c r="BA80" s="48"/>
      <c r="BB80" s="48"/>
      <c r="BC80" s="48"/>
      <c r="BD80" s="16"/>
      <c r="BJ80" s="16"/>
    </row>
    <row r="81" spans="1:62" ht="15.95" customHeight="1" x14ac:dyDescent="0.2">
      <c r="A81" s="2" t="str">
        <f>'[15]Summary 09_2024'!A54</f>
        <v>CASURECO IV</v>
      </c>
      <c r="B81" s="54">
        <f>'[15]Summary 09_2024'!N54</f>
        <v>98.981247546078706</v>
      </c>
      <c r="C81" s="55">
        <f t="shared" si="57"/>
        <v>98.981247546078706</v>
      </c>
      <c r="F81"/>
      <c r="J81" s="54"/>
      <c r="K81" s="54"/>
      <c r="P81"/>
      <c r="U81"/>
      <c r="V81"/>
      <c r="W81"/>
      <c r="X81"/>
      <c r="Y81"/>
      <c r="Z81"/>
      <c r="AF81" s="16"/>
      <c r="AG81" s="16"/>
      <c r="AJ81"/>
      <c r="AK81" s="16"/>
      <c r="AL81" s="16"/>
      <c r="AT81"/>
      <c r="AU81" s="16"/>
      <c r="AV81" s="16"/>
      <c r="AY81"/>
      <c r="BJ81" s="16"/>
    </row>
    <row r="82" spans="1:62" ht="15.95" customHeight="1" x14ac:dyDescent="0.2">
      <c r="A82" s="2" t="str">
        <f>'[15]Summary 09_2024'!A55</f>
        <v>FICELCO</v>
      </c>
      <c r="B82" s="54">
        <f>'[15]Summary 09_2024'!N55</f>
        <v>100</v>
      </c>
      <c r="C82" s="55">
        <f t="shared" si="57"/>
        <v>100</v>
      </c>
      <c r="F82"/>
      <c r="K82"/>
      <c r="P82"/>
      <c r="U82"/>
      <c r="V82"/>
      <c r="W82"/>
      <c r="X82"/>
      <c r="Y82"/>
      <c r="Z82"/>
      <c r="AF82" s="16"/>
      <c r="AG82" s="16"/>
      <c r="AJ82"/>
      <c r="AK82" s="16"/>
      <c r="AL82" s="16"/>
      <c r="AT82"/>
      <c r="AU82" s="16"/>
      <c r="AV82" s="16"/>
      <c r="AY82"/>
      <c r="BJ82" s="16"/>
    </row>
    <row r="83" spans="1:62" ht="15.95" customHeight="1" x14ac:dyDescent="0.2">
      <c r="A83" s="2" t="str">
        <f>'[15]Summary 09_2024'!A56</f>
        <v>MASELCO</v>
      </c>
      <c r="B83" s="54">
        <f>'[15]Summary 09_2024'!N56</f>
        <v>97.850445469276565</v>
      </c>
      <c r="C83" s="55">
        <f t="shared" si="57"/>
        <v>97.850445469276565</v>
      </c>
      <c r="F83"/>
      <c r="K83"/>
      <c r="P83"/>
      <c r="U83"/>
      <c r="V83"/>
      <c r="W83"/>
      <c r="X83"/>
      <c r="Y83"/>
      <c r="Z83"/>
      <c r="AJ83"/>
      <c r="AT83"/>
      <c r="AY83"/>
      <c r="BJ83" s="16"/>
    </row>
    <row r="84" spans="1:62" ht="15.95" customHeight="1" x14ac:dyDescent="0.2">
      <c r="A84" s="2" t="str">
        <f>'[15]Summary 09_2024'!A57</f>
        <v>SORECO I</v>
      </c>
      <c r="B84" s="54">
        <f>'[15]Summary 09_2024'!N57</f>
        <v>96.806969471225557</v>
      </c>
      <c r="C84" s="55">
        <f t="shared" si="57"/>
        <v>96.806969471225557</v>
      </c>
      <c r="F84"/>
      <c r="K84"/>
      <c r="P84"/>
      <c r="U84"/>
      <c r="V84"/>
      <c r="W84"/>
      <c r="X84"/>
      <c r="Y84"/>
      <c r="Z84"/>
      <c r="AJ84"/>
      <c r="AT84"/>
      <c r="AY84"/>
      <c r="BJ84" s="16"/>
    </row>
    <row r="85" spans="1:62" ht="15.95" customHeight="1" x14ac:dyDescent="0.2">
      <c r="A85" s="2" t="str">
        <f>'[15]Summary 09_2024'!A58</f>
        <v>SORECO II</v>
      </c>
      <c r="B85" s="54">
        <f>'[15]Summary 09_2024'!N58</f>
        <v>94.269955019059921</v>
      </c>
      <c r="C85" s="55">
        <f t="shared" si="57"/>
        <v>94.269955019059921</v>
      </c>
      <c r="F85"/>
      <c r="K85"/>
      <c r="P85"/>
      <c r="U85"/>
      <c r="V85"/>
      <c r="W85"/>
      <c r="X85"/>
      <c r="Y85"/>
      <c r="Z85"/>
      <c r="AJ85"/>
      <c r="AT85"/>
      <c r="AY85"/>
      <c r="BJ85" s="16"/>
    </row>
    <row r="86" spans="1:62" ht="15.95" customHeight="1" x14ac:dyDescent="0.2">
      <c r="A86" s="2" t="str">
        <f>'[15]Summary 09_2024'!A59</f>
        <v>TISELCO</v>
      </c>
      <c r="B86" s="54">
        <f>'[15]Summary 09_2024'!N59</f>
        <v>0</v>
      </c>
      <c r="C86" s="55">
        <f t="shared" si="57"/>
        <v>0</v>
      </c>
      <c r="D86" s="16"/>
      <c r="E86" s="54"/>
      <c r="F86"/>
      <c r="G86" s="16"/>
      <c r="H86" s="16"/>
      <c r="I86" s="16"/>
      <c r="J86" s="54"/>
      <c r="K86" s="54"/>
      <c r="L86" s="16"/>
      <c r="M86" s="16"/>
      <c r="N86" s="16"/>
      <c r="O86" s="54"/>
      <c r="P86" s="54"/>
      <c r="Q86" s="16"/>
      <c r="R86" s="16"/>
      <c r="S86" s="16"/>
      <c r="T86" s="54"/>
      <c r="U86" s="16"/>
      <c r="V86" s="16"/>
      <c r="W86" s="16"/>
      <c r="X86" s="16"/>
      <c r="Y86" s="54"/>
      <c r="Z86" s="54"/>
      <c r="AA86" s="16"/>
      <c r="AB86" s="16"/>
      <c r="AC86" s="16"/>
      <c r="AD86" s="54"/>
      <c r="AE86" s="16"/>
      <c r="AF86" s="16"/>
      <c r="AG86" s="16"/>
      <c r="AH86" s="16"/>
      <c r="AI86" s="54"/>
      <c r="AJ86" s="54"/>
      <c r="AK86" s="16"/>
      <c r="AL86" s="16"/>
      <c r="AM86" s="16"/>
      <c r="AN86" s="54"/>
      <c r="AO86" s="54"/>
      <c r="AP86" s="16"/>
      <c r="AQ86" s="16"/>
      <c r="AR86" s="16"/>
      <c r="AS86" s="54"/>
      <c r="AT86" s="54"/>
      <c r="AU86" s="16"/>
      <c r="AV86" s="16"/>
      <c r="AW86" s="16"/>
      <c r="AX86" s="54"/>
      <c r="AY86" s="54"/>
      <c r="AZ86" s="48"/>
      <c r="BA86" s="48"/>
      <c r="BB86" s="48"/>
      <c r="BC86" s="56"/>
      <c r="BD86" s="16"/>
      <c r="BJ86" s="16"/>
    </row>
    <row r="87" spans="1:62" ht="15.95" customHeight="1" x14ac:dyDescent="0.2">
      <c r="B87" s="16"/>
      <c r="C87" s="16"/>
      <c r="D87" s="16"/>
      <c r="E87" s="54"/>
      <c r="F87"/>
      <c r="G87" s="16"/>
      <c r="H87" s="16"/>
      <c r="I87" s="16"/>
      <c r="J87" s="54"/>
      <c r="K87" s="54"/>
      <c r="L87" s="16"/>
      <c r="M87" s="16"/>
      <c r="N87" s="16"/>
      <c r="O87" s="54"/>
      <c r="P87" s="54"/>
      <c r="Q87" s="16"/>
      <c r="R87" s="16"/>
      <c r="S87" s="16"/>
      <c r="T87" s="54"/>
      <c r="U87" s="16"/>
      <c r="V87" s="16"/>
      <c r="W87" s="16"/>
      <c r="X87" s="16"/>
      <c r="Y87" s="54"/>
      <c r="Z87" s="54"/>
      <c r="AA87" s="16"/>
      <c r="AB87" s="16"/>
      <c r="AC87" s="16"/>
      <c r="AD87" s="54"/>
      <c r="AE87" s="16"/>
      <c r="AF87" s="16"/>
      <c r="AG87" s="16"/>
      <c r="AH87" s="16"/>
      <c r="AI87" s="54"/>
      <c r="AJ87" s="54"/>
      <c r="AK87" s="16"/>
      <c r="AL87" s="16"/>
      <c r="AM87" s="16"/>
      <c r="AN87" s="54"/>
      <c r="AO87" s="54"/>
      <c r="AP87" s="16"/>
      <c r="AQ87" s="16"/>
      <c r="AR87" s="16"/>
      <c r="AS87" s="54"/>
      <c r="AT87" s="54"/>
      <c r="AU87" s="16"/>
      <c r="AV87" s="16"/>
      <c r="AW87" s="16"/>
      <c r="AX87" s="54"/>
      <c r="AY87" s="54"/>
      <c r="AZ87" s="48"/>
      <c r="BA87" s="48"/>
      <c r="BB87" s="48"/>
      <c r="BC87" s="56"/>
      <c r="BD87" s="16"/>
      <c r="BJ87" s="16"/>
    </row>
    <row r="88" spans="1:62" ht="15.95" customHeight="1" x14ac:dyDescent="0.2">
      <c r="A88" s="2" t="s">
        <v>84</v>
      </c>
      <c r="B88" s="49">
        <f>+'[15]Summary 09_2024'!$S$49</f>
        <v>174300.45231999998</v>
      </c>
      <c r="C88" s="49"/>
      <c r="D88" s="49"/>
      <c r="E88" s="49"/>
      <c r="F88" s="49"/>
      <c r="G88" s="49">
        <f>+'[15]Summary 09_2024'!$S$50</f>
        <v>78813.89374</v>
      </c>
      <c r="H88" s="49"/>
      <c r="I88" s="49"/>
      <c r="J88" s="49"/>
      <c r="K88" s="49"/>
      <c r="L88" s="49">
        <f>+'[15]Summary 09_2024'!$S$51</f>
        <v>34688.425719999999</v>
      </c>
      <c r="M88" s="49"/>
      <c r="N88" s="49"/>
      <c r="O88" s="49"/>
      <c r="P88" s="49"/>
      <c r="Q88" s="49">
        <f>+'[15]Summary 09_2024'!$S$52</f>
        <v>119391.48744</v>
      </c>
      <c r="R88" s="49"/>
      <c r="S88" s="49"/>
      <c r="T88" s="49"/>
      <c r="U88" s="49"/>
      <c r="V88" s="49">
        <f>+'[15]Summary 09_2024'!$S$53</f>
        <v>92628.63927</v>
      </c>
      <c r="W88" s="49"/>
      <c r="X88" s="49"/>
      <c r="Y88" s="49"/>
      <c r="Z88" s="49"/>
      <c r="AA88" s="49">
        <f>+'[15]Summary 09_2024'!$S$54</f>
        <v>216611.53221</v>
      </c>
      <c r="AB88" s="49"/>
      <c r="AC88" s="49"/>
      <c r="AD88" s="49"/>
      <c r="AE88" s="49"/>
      <c r="AF88" s="49">
        <f>+'[15]Summary 09_2024'!$S$55</f>
        <v>98079.07273</v>
      </c>
      <c r="AG88" s="49"/>
      <c r="AH88" s="49"/>
      <c r="AI88" s="49"/>
      <c r="AJ88" s="49"/>
      <c r="AK88" s="49">
        <f>+'[15]Summary 09_2024'!$S$56</f>
        <v>44295.078590000005</v>
      </c>
      <c r="AL88" s="49"/>
      <c r="AM88" s="49"/>
      <c r="AN88" s="49"/>
      <c r="AO88" s="49"/>
      <c r="AP88" s="49">
        <f>+'[15]Summary 09_2024'!$S$57</f>
        <v>33862.466690000001</v>
      </c>
      <c r="AQ88" s="49"/>
      <c r="AR88" s="49"/>
      <c r="AS88" s="49"/>
      <c r="AT88" s="49"/>
      <c r="AU88" s="49">
        <f>+'[15]Summary 09_2024'!$S$58</f>
        <v>47318.811540000002</v>
      </c>
      <c r="AV88" s="49"/>
      <c r="AW88" s="49"/>
      <c r="AX88" s="49"/>
      <c r="AY88" s="49"/>
      <c r="AZ88" s="31" t="b">
        <f>IF('[15]Summary 09_2024'!$S$59="NDA",0)</f>
        <v>0</v>
      </c>
      <c r="BA88" s="48"/>
      <c r="BB88" s="48"/>
      <c r="BC88" s="48"/>
      <c r="BD88" s="16"/>
      <c r="BJ88"/>
    </row>
    <row r="89" spans="1:62" s="58" customFormat="1" ht="15.95" customHeight="1" x14ac:dyDescent="0.2">
      <c r="A89" s="57" t="s">
        <v>82</v>
      </c>
      <c r="B89" s="58">
        <f>B34-B88</f>
        <v>-2.3199999704957008E-3</v>
      </c>
      <c r="F89" s="59"/>
      <c r="G89" s="58">
        <f>G34-G88</f>
        <v>-3.7400000001071021E-3</v>
      </c>
      <c r="L89" s="58">
        <f>L34-L88</f>
        <v>4.2800000010174699E-3</v>
      </c>
      <c r="Q89" s="58">
        <f>Q34-Q88</f>
        <v>2.5600000080885366E-3</v>
      </c>
      <c r="V89" s="58">
        <f>V34-V88</f>
        <v>7.299999997485429E-4</v>
      </c>
      <c r="AA89" s="58">
        <f>AA34-AA88</f>
        <v>-2.2100000060163438E-3</v>
      </c>
      <c r="AF89" s="58">
        <f>AF34-AF88</f>
        <v>-2.7299999928800389E-3</v>
      </c>
      <c r="AK89" s="58">
        <f>AK34-AK88</f>
        <v>1.4099999971222132E-3</v>
      </c>
      <c r="AP89" s="58">
        <f>AP34-AP88</f>
        <v>3.3100000000558794E-3</v>
      </c>
      <c r="AU89" s="58">
        <f>AU34-AU88</f>
        <v>-1.5400000047520734E-3</v>
      </c>
      <c r="AZ89" s="58">
        <f>AZ34-AZ88</f>
        <v>0</v>
      </c>
      <c r="BJ89" s="59"/>
    </row>
    <row r="90" spans="1:62" ht="15.95" customHeight="1" x14ac:dyDescent="0.2">
      <c r="B90" s="16"/>
      <c r="C90" s="16"/>
      <c r="D90" s="16"/>
      <c r="E90" s="16"/>
      <c r="F90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48"/>
      <c r="BA90" s="48"/>
      <c r="BB90" s="48"/>
      <c r="BC90" s="48"/>
      <c r="BD90" s="16"/>
      <c r="BJ90"/>
    </row>
    <row r="91" spans="1:62" ht="15" customHeight="1" x14ac:dyDescent="0.2">
      <c r="B91" s="16"/>
      <c r="C91" s="16"/>
      <c r="D91" s="16"/>
      <c r="E91" s="54"/>
      <c r="F91"/>
      <c r="G91" s="16"/>
      <c r="H91" s="16"/>
      <c r="I91" s="16"/>
      <c r="J91" s="54"/>
      <c r="K91" s="54"/>
      <c r="L91" s="16"/>
      <c r="M91" s="16"/>
      <c r="N91" s="16"/>
      <c r="O91" s="54"/>
      <c r="P91" s="54"/>
      <c r="Q91" s="16"/>
      <c r="R91" s="16"/>
      <c r="S91" s="16"/>
      <c r="T91" s="54"/>
      <c r="U91" s="16"/>
      <c r="V91" s="16"/>
      <c r="W91" s="16"/>
      <c r="X91" s="16"/>
      <c r="Y91" s="54"/>
      <c r="Z91" s="54"/>
      <c r="AA91" s="16"/>
      <c r="AB91" s="16"/>
      <c r="AC91" s="16"/>
      <c r="AD91" s="54"/>
      <c r="AE91" s="16"/>
      <c r="AF91" s="16"/>
      <c r="AG91" s="16"/>
      <c r="AH91" s="16"/>
      <c r="AI91" s="54"/>
      <c r="AJ91" s="54"/>
      <c r="AK91" s="16"/>
      <c r="AL91" s="16"/>
      <c r="AM91" s="16"/>
      <c r="AN91" s="54"/>
      <c r="AO91" s="54"/>
      <c r="AP91" s="16"/>
      <c r="AQ91" s="16"/>
      <c r="AR91" s="16"/>
      <c r="AS91" s="54"/>
      <c r="AT91" s="54"/>
      <c r="AU91" s="16"/>
      <c r="AV91" s="16"/>
      <c r="AW91" s="16"/>
      <c r="AX91" s="54"/>
      <c r="AY91" s="54"/>
      <c r="AZ91" s="48"/>
      <c r="BA91" s="48"/>
      <c r="BB91" s="48"/>
      <c r="BC91" s="56"/>
      <c r="BD91" s="16"/>
      <c r="BJ91"/>
    </row>
    <row r="92" spans="1:62" ht="15" customHeight="1" x14ac:dyDescent="0.2">
      <c r="B92" s="16"/>
      <c r="C92" s="16"/>
      <c r="D92" s="16"/>
      <c r="E92" s="16"/>
      <c r="F92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48"/>
      <c r="BA92" s="48"/>
      <c r="BB92" s="48"/>
      <c r="BC92" s="48"/>
      <c r="BD92" s="16"/>
      <c r="BJ92"/>
    </row>
    <row r="93" spans="1:62" ht="15" customHeight="1" x14ac:dyDescent="0.2">
      <c r="B93" s="16"/>
      <c r="C93" s="16"/>
      <c r="D93" s="16"/>
      <c r="E93" s="54"/>
      <c r="F93"/>
      <c r="G93" s="16"/>
      <c r="H93" s="16"/>
      <c r="I93" s="16"/>
      <c r="J93" s="54"/>
      <c r="K93" s="54"/>
      <c r="L93" s="16"/>
      <c r="M93" s="16"/>
      <c r="N93" s="16"/>
      <c r="O93" s="54"/>
      <c r="P93" s="54"/>
      <c r="Q93" s="16"/>
      <c r="R93" s="16"/>
      <c r="S93" s="16"/>
      <c r="T93" s="54"/>
      <c r="U93" s="16"/>
      <c r="V93" s="16"/>
      <c r="W93" s="16"/>
      <c r="X93" s="16"/>
      <c r="Y93" s="54"/>
      <c r="Z93" s="54"/>
      <c r="AA93" s="16"/>
      <c r="AB93" s="16"/>
      <c r="AC93" s="16"/>
      <c r="AD93" s="54"/>
      <c r="AE93" s="16"/>
      <c r="AF93" s="16"/>
      <c r="AG93" s="16"/>
      <c r="AH93" s="16"/>
      <c r="AI93" s="54"/>
      <c r="AJ93" s="54"/>
      <c r="AK93" s="16"/>
      <c r="AL93" s="16"/>
      <c r="AM93" s="16"/>
      <c r="AN93" s="54"/>
      <c r="AO93" s="54"/>
      <c r="AP93" s="16"/>
      <c r="AQ93" s="16"/>
      <c r="AR93" s="16"/>
      <c r="AS93" s="54"/>
      <c r="AT93" s="54"/>
      <c r="AU93" s="16"/>
      <c r="AV93" s="16"/>
      <c r="AW93" s="16"/>
      <c r="AX93" s="54"/>
      <c r="AY93" s="54"/>
      <c r="AZ93" s="48"/>
      <c r="BA93" s="48"/>
      <c r="BB93" s="48"/>
      <c r="BC93" s="56"/>
      <c r="BD93" s="16"/>
      <c r="BJ93"/>
    </row>
    <row r="94" spans="1:62" ht="15" customHeight="1" x14ac:dyDescent="0.2">
      <c r="B94" s="16"/>
      <c r="C94" s="16"/>
      <c r="D94" s="16"/>
      <c r="E94" s="16"/>
      <c r="F94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48"/>
      <c r="BA94" s="48"/>
      <c r="BB94" s="48"/>
      <c r="BC94" s="48"/>
      <c r="BD94" s="16"/>
      <c r="BJ94"/>
    </row>
    <row r="95" spans="1:62" ht="15" customHeight="1" x14ac:dyDescent="0.2">
      <c r="A95"/>
      <c r="B95" s="16"/>
      <c r="C95" s="16"/>
      <c r="D95" s="16"/>
      <c r="E95" s="54"/>
      <c r="F95"/>
      <c r="G95" s="16"/>
      <c r="H95" s="16"/>
      <c r="I95" s="16"/>
      <c r="J95" s="54"/>
      <c r="K95" s="54"/>
      <c r="L95" s="16"/>
      <c r="M95" s="16"/>
      <c r="N95" s="16"/>
      <c r="O95" s="54"/>
      <c r="P95" s="54"/>
      <c r="Q95" s="16"/>
      <c r="R95" s="16"/>
      <c r="S95" s="16"/>
      <c r="T95" s="54"/>
      <c r="U95" s="16"/>
      <c r="V95" s="16"/>
      <c r="W95" s="16"/>
      <c r="X95" s="16"/>
      <c r="Y95" s="54"/>
      <c r="Z95" s="54"/>
      <c r="AA95" s="16"/>
      <c r="AB95" s="16"/>
      <c r="AC95" s="16"/>
      <c r="AD95" s="54"/>
      <c r="AE95" s="16"/>
      <c r="AF95" s="16"/>
      <c r="AG95" s="16"/>
      <c r="AH95" s="16"/>
      <c r="AI95" s="54"/>
      <c r="AJ95" s="54"/>
      <c r="AK95" s="16"/>
      <c r="AL95" s="16"/>
      <c r="AM95" s="16"/>
      <c r="AN95" s="54"/>
      <c r="AO95" s="54"/>
      <c r="AP95" s="16"/>
      <c r="AQ95" s="16"/>
      <c r="AR95" s="16"/>
      <c r="AS95" s="54"/>
      <c r="AT95" s="54"/>
      <c r="AU95" s="16"/>
      <c r="AV95" s="16"/>
      <c r="AW95" s="16"/>
      <c r="AX95" s="54"/>
      <c r="AY95" s="54"/>
      <c r="AZ95" s="48"/>
      <c r="BA95" s="48"/>
      <c r="BB95" s="48"/>
      <c r="BC95" s="56"/>
      <c r="BD95" s="16"/>
    </row>
    <row r="96" spans="1:62" ht="15" customHeight="1" x14ac:dyDescent="0.2">
      <c r="A96"/>
      <c r="B96" s="16"/>
      <c r="C96" s="16"/>
      <c r="D96" s="16"/>
      <c r="E96" s="16"/>
      <c r="F9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48"/>
      <c r="BA96" s="48"/>
      <c r="BB96" s="48"/>
      <c r="BC96" s="48"/>
      <c r="BD96" s="16"/>
    </row>
    <row r="97" spans="1:56" ht="15" customHeight="1" x14ac:dyDescent="0.2">
      <c r="A97"/>
      <c r="B97" s="16"/>
      <c r="C97" s="16"/>
      <c r="D97" s="16"/>
      <c r="E97" s="54"/>
      <c r="F97"/>
      <c r="G97" s="16"/>
      <c r="H97" s="16"/>
      <c r="I97" s="16"/>
      <c r="J97" s="54"/>
      <c r="K97" s="54"/>
      <c r="L97" s="16"/>
      <c r="M97" s="16"/>
      <c r="N97" s="16"/>
      <c r="O97" s="54"/>
      <c r="P97" s="54"/>
      <c r="Q97" s="16"/>
      <c r="R97" s="16"/>
      <c r="S97" s="16"/>
      <c r="T97" s="54"/>
      <c r="U97" s="16"/>
      <c r="V97" s="16"/>
      <c r="W97" s="16"/>
      <c r="X97" s="16"/>
      <c r="Y97" s="54"/>
      <c r="Z97" s="54"/>
      <c r="AA97" s="16"/>
      <c r="AB97" s="16"/>
      <c r="AC97" s="16"/>
      <c r="AD97" s="54"/>
      <c r="AE97" s="16"/>
      <c r="AF97" s="16"/>
      <c r="AG97" s="16"/>
      <c r="AH97" s="16"/>
      <c r="AI97" s="54"/>
      <c r="AJ97" s="54"/>
      <c r="AK97" s="16"/>
      <c r="AL97" s="16"/>
      <c r="AM97" s="16"/>
      <c r="AN97" s="54"/>
      <c r="AO97" s="54"/>
      <c r="AP97" s="16"/>
      <c r="AQ97" s="16"/>
      <c r="AR97" s="16"/>
      <c r="AS97" s="54"/>
      <c r="AT97" s="54"/>
      <c r="AU97" s="16"/>
      <c r="AV97" s="16"/>
      <c r="AW97" s="16"/>
      <c r="AX97" s="54"/>
      <c r="AY97" s="54"/>
      <c r="AZ97" s="48"/>
      <c r="BA97" s="48"/>
      <c r="BB97" s="48"/>
      <c r="BC97" s="56"/>
      <c r="BD97" s="16"/>
    </row>
    <row r="98" spans="1:56" ht="15" customHeight="1" x14ac:dyDescent="0.2">
      <c r="A98" s="3"/>
      <c r="B98" s="16"/>
      <c r="C98" s="16"/>
      <c r="D98" s="16"/>
      <c r="E98" s="16"/>
      <c r="F98"/>
      <c r="K98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48"/>
      <c r="BA98" s="48"/>
      <c r="BB98" s="48"/>
      <c r="BC98" s="48"/>
      <c r="BD98" s="16"/>
    </row>
    <row r="99" spans="1:56" ht="15" customHeight="1" x14ac:dyDescent="0.2">
      <c r="A99" s="3"/>
      <c r="B99" s="16"/>
      <c r="C99" s="16"/>
      <c r="D99" s="16"/>
      <c r="E99" s="54"/>
      <c r="F99"/>
      <c r="K99"/>
      <c r="L99" s="16"/>
      <c r="M99" s="16"/>
      <c r="N99" s="16"/>
      <c r="O99" s="54"/>
      <c r="P99" s="54"/>
      <c r="Q99" s="16"/>
      <c r="R99" s="16"/>
      <c r="S99" s="16"/>
      <c r="T99" s="54"/>
      <c r="U99" s="16"/>
      <c r="V99" s="16"/>
      <c r="W99" s="16"/>
      <c r="X99" s="16"/>
      <c r="Y99" s="54"/>
      <c r="Z99" s="54"/>
      <c r="AA99" s="16"/>
      <c r="AB99" s="16"/>
      <c r="AC99" s="16"/>
      <c r="AD99" s="54"/>
      <c r="AE99" s="16"/>
      <c r="AF99" s="16"/>
      <c r="AG99" s="16"/>
      <c r="AH99" s="16"/>
      <c r="AI99" s="54"/>
      <c r="AJ99" s="54"/>
      <c r="AK99" s="16"/>
      <c r="AL99" s="16"/>
      <c r="AM99" s="16"/>
      <c r="AN99" s="54"/>
      <c r="AO99" s="54"/>
      <c r="AP99" s="16"/>
      <c r="AQ99" s="16"/>
      <c r="AR99" s="16"/>
      <c r="AS99" s="54"/>
      <c r="AT99" s="54"/>
      <c r="AU99" s="16"/>
      <c r="AV99" s="16"/>
      <c r="AW99" s="16"/>
      <c r="AX99" s="54"/>
      <c r="AY99" s="54"/>
      <c r="AZ99" s="48"/>
      <c r="BA99" s="48"/>
      <c r="BB99" s="48"/>
      <c r="BC99" s="56"/>
      <c r="BD99" s="16"/>
    </row>
    <row r="100" spans="1:56" ht="15" customHeight="1" x14ac:dyDescent="0.2">
      <c r="A100" s="3"/>
      <c r="B100" s="16"/>
      <c r="C100" s="16"/>
      <c r="D100" s="16"/>
      <c r="E100" s="54"/>
      <c r="F100"/>
      <c r="K100"/>
      <c r="L100" s="16"/>
      <c r="M100" s="16"/>
      <c r="N100" s="16"/>
      <c r="O100" s="54"/>
      <c r="P100" s="54"/>
      <c r="Q100" s="16"/>
      <c r="R100" s="16"/>
      <c r="S100" s="16"/>
      <c r="T100" s="54"/>
      <c r="U100" s="16"/>
      <c r="V100" s="16"/>
      <c r="W100" s="16"/>
      <c r="X100" s="16"/>
      <c r="Y100" s="54"/>
      <c r="Z100" s="54"/>
      <c r="AA100" s="16"/>
      <c r="AB100" s="16"/>
      <c r="AC100" s="16"/>
      <c r="AD100" s="54"/>
      <c r="AE100" s="16"/>
      <c r="AF100" s="16"/>
      <c r="AG100" s="16"/>
      <c r="AH100" s="16"/>
      <c r="AI100" s="54"/>
      <c r="AJ100" s="54"/>
      <c r="AK100" s="16"/>
      <c r="AL100" s="16"/>
      <c r="AM100" s="16"/>
      <c r="AN100" s="54"/>
      <c r="AO100" s="54"/>
      <c r="AP100" s="16"/>
      <c r="AQ100" s="16"/>
      <c r="AR100" s="16"/>
      <c r="AS100" s="54"/>
      <c r="AT100" s="54"/>
      <c r="AU100" s="16"/>
      <c r="AV100" s="16"/>
      <c r="AW100" s="16"/>
      <c r="AX100" s="54"/>
      <c r="AY100" s="54"/>
      <c r="AZ100" s="48"/>
      <c r="BA100" s="48"/>
      <c r="BB100" s="48"/>
      <c r="BC100" s="56"/>
      <c r="BD100" s="16"/>
    </row>
    <row r="101" spans="1:56" ht="15" customHeight="1" x14ac:dyDescent="0.2">
      <c r="A101" s="3"/>
      <c r="B101" s="16"/>
      <c r="C101" s="16"/>
      <c r="D101" s="16"/>
      <c r="E101" s="54"/>
      <c r="F101"/>
      <c r="K101"/>
      <c r="L101" s="16"/>
      <c r="M101" s="16"/>
      <c r="N101" s="16"/>
      <c r="O101" s="54"/>
      <c r="P101" s="54"/>
      <c r="Q101" s="16"/>
      <c r="R101" s="16"/>
      <c r="S101" s="16"/>
      <c r="T101" s="54"/>
      <c r="U101" s="16"/>
      <c r="V101" s="16"/>
      <c r="W101" s="16"/>
      <c r="X101" s="16"/>
      <c r="Y101" s="54"/>
      <c r="Z101" s="54"/>
      <c r="AA101" s="16"/>
      <c r="AB101" s="16"/>
      <c r="AC101" s="16"/>
      <c r="AD101" s="54"/>
      <c r="AE101" s="16"/>
      <c r="AF101" s="16"/>
      <c r="AG101" s="16"/>
      <c r="AH101" s="16"/>
      <c r="AI101" s="54"/>
      <c r="AJ101" s="54"/>
      <c r="AK101" s="16"/>
      <c r="AL101" s="16"/>
      <c r="AM101" s="16"/>
      <c r="AN101" s="54"/>
      <c r="AO101" s="54"/>
      <c r="AP101" s="16"/>
      <c r="AQ101" s="16"/>
      <c r="AR101" s="16"/>
      <c r="AS101" s="54"/>
      <c r="AT101" s="54"/>
      <c r="AU101" s="16"/>
      <c r="AV101" s="16"/>
      <c r="AW101" s="16"/>
      <c r="AX101" s="54"/>
      <c r="AY101" s="54"/>
      <c r="AZ101" s="48"/>
      <c r="BA101" s="48"/>
      <c r="BB101" s="48"/>
      <c r="BC101" s="56"/>
      <c r="BD101" s="16"/>
    </row>
    <row r="102" spans="1:56" ht="15" customHeight="1" x14ac:dyDescent="0.2">
      <c r="A102"/>
      <c r="D102" s="16"/>
      <c r="E102" s="54"/>
      <c r="F102"/>
      <c r="K102"/>
      <c r="L102" s="16"/>
      <c r="M102" s="16"/>
      <c r="N102" s="16"/>
      <c r="O102" s="54"/>
      <c r="P102" s="54"/>
      <c r="Q102" s="16"/>
      <c r="R102" s="16"/>
      <c r="S102" s="16"/>
      <c r="T102" s="54"/>
      <c r="U102"/>
      <c r="V102"/>
      <c r="W102"/>
      <c r="X102" s="16"/>
      <c r="Y102" s="54"/>
      <c r="Z102" s="54"/>
      <c r="AA102" s="16"/>
      <c r="AB102" s="16"/>
      <c r="AC102" s="16"/>
      <c r="AD102" s="54"/>
      <c r="AE102" s="16"/>
      <c r="AF102" s="16"/>
      <c r="AG102" s="16"/>
      <c r="AH102" s="16"/>
      <c r="AI102" s="54"/>
      <c r="AJ102" s="54"/>
      <c r="AM102" s="16"/>
      <c r="AN102" s="54"/>
      <c r="AO102" s="54"/>
      <c r="AP102" s="16"/>
      <c r="AQ102" s="16"/>
      <c r="AR102" s="16"/>
      <c r="AS102" s="54"/>
      <c r="AT102" s="54"/>
      <c r="AU102" s="16"/>
      <c r="AV102" s="16"/>
      <c r="AW102" s="16"/>
      <c r="AX102" s="54"/>
      <c r="AY102" s="54"/>
      <c r="AZ102" s="48"/>
      <c r="BA102" s="48"/>
      <c r="BB102" s="48"/>
      <c r="BC102" s="56"/>
      <c r="BD102" s="16"/>
    </row>
    <row r="103" spans="1:56" ht="15" customHeight="1" x14ac:dyDescent="0.2">
      <c r="A103"/>
      <c r="B103" s="16"/>
      <c r="C103" s="16"/>
      <c r="D103" s="16"/>
      <c r="E103" s="54"/>
      <c r="F103"/>
      <c r="K103"/>
      <c r="L103" s="16"/>
      <c r="M103" s="16"/>
      <c r="N103" s="16"/>
      <c r="O103" s="54"/>
      <c r="P103" s="54"/>
      <c r="Q103" s="16"/>
      <c r="R103" s="16"/>
      <c r="S103" s="16"/>
      <c r="T103" s="54"/>
      <c r="U103" s="16"/>
      <c r="V103" s="16"/>
      <c r="W103" s="16"/>
      <c r="X103" s="16"/>
      <c r="Y103" s="54"/>
      <c r="Z103" s="54"/>
      <c r="AA103" s="16"/>
      <c r="AB103" s="16"/>
      <c r="AC103" s="16"/>
      <c r="AD103" s="54"/>
      <c r="AE103" s="16"/>
      <c r="AF103" s="16"/>
      <c r="AG103" s="16"/>
      <c r="AH103" s="16"/>
      <c r="AI103" s="54"/>
      <c r="AJ103" s="54"/>
      <c r="AK103" s="16"/>
      <c r="AL103" s="16"/>
      <c r="AM103" s="16"/>
      <c r="AN103" s="54"/>
      <c r="AO103" s="54"/>
      <c r="AP103" s="16"/>
      <c r="AQ103" s="16"/>
      <c r="AR103" s="16"/>
      <c r="AS103" s="54"/>
      <c r="AT103" s="54"/>
      <c r="AU103" s="16"/>
      <c r="AV103" s="16"/>
      <c r="AW103" s="16"/>
      <c r="AX103" s="54"/>
      <c r="AY103" s="54"/>
      <c r="AZ103" s="48"/>
      <c r="BA103" s="48"/>
      <c r="BB103" s="48"/>
      <c r="BC103" s="56"/>
      <c r="BD103" s="16"/>
    </row>
    <row r="104" spans="1:56" ht="15" customHeight="1" x14ac:dyDescent="0.2">
      <c r="A104"/>
      <c r="B104" s="16"/>
      <c r="C104" s="16"/>
      <c r="D104" s="16"/>
      <c r="E104" s="16"/>
      <c r="F104"/>
      <c r="G104" s="3"/>
      <c r="H104" s="3"/>
      <c r="J104" s="60"/>
      <c r="K104" s="60"/>
      <c r="L104" s="16"/>
      <c r="M104" s="16"/>
      <c r="N104" s="16"/>
      <c r="P104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48"/>
      <c r="BA104" s="48"/>
      <c r="BB104" s="48"/>
      <c r="BC104" s="48"/>
      <c r="BD104" s="16"/>
    </row>
    <row r="105" spans="1:56" ht="15" customHeight="1" x14ac:dyDescent="0.2">
      <c r="A105"/>
      <c r="B105" s="16"/>
      <c r="C105" s="16"/>
      <c r="D105" s="16"/>
      <c r="E105" s="16"/>
      <c r="F105"/>
      <c r="K105"/>
      <c r="L105" s="16"/>
      <c r="M105" s="16"/>
      <c r="N105" s="16"/>
      <c r="P105"/>
      <c r="Q105" s="16"/>
      <c r="R105" s="16"/>
      <c r="S105" s="16"/>
      <c r="T105" s="54"/>
      <c r="U105" s="16"/>
      <c r="V105" s="16"/>
      <c r="W105" s="16"/>
      <c r="X105" s="16"/>
      <c r="Y105" s="16"/>
      <c r="Z105" s="16"/>
      <c r="AA105" s="16"/>
      <c r="AB105" s="16"/>
      <c r="AC105" s="16"/>
      <c r="AD105" s="54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BB105" s="48"/>
      <c r="BC105" s="56"/>
      <c r="BD105" s="16"/>
    </row>
    <row r="106" spans="1:56" ht="15" customHeight="1" x14ac:dyDescent="0.2">
      <c r="A106"/>
      <c r="B106" s="16"/>
      <c r="C106" s="16"/>
      <c r="D106" s="16"/>
      <c r="E106" s="16"/>
      <c r="F106"/>
      <c r="G106" s="10"/>
      <c r="H106" s="10"/>
      <c r="I106" s="10"/>
      <c r="J106" s="10"/>
      <c r="K106" s="10"/>
      <c r="L106" s="16"/>
      <c r="M106" s="16"/>
      <c r="N106" s="16"/>
      <c r="P10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48"/>
      <c r="BA106" s="48"/>
      <c r="BB106" s="48"/>
      <c r="BC106" s="56"/>
      <c r="BD106" s="16"/>
    </row>
    <row r="107" spans="1:56" ht="15" customHeight="1" x14ac:dyDescent="0.2">
      <c r="A107"/>
      <c r="B107" s="16"/>
      <c r="C107" s="16"/>
      <c r="D107" s="16"/>
      <c r="E107" s="54"/>
      <c r="F107"/>
      <c r="G107" s="10"/>
      <c r="H107" s="10"/>
      <c r="I107" s="10"/>
      <c r="J107" s="10"/>
      <c r="K107" s="10"/>
      <c r="L107" s="16"/>
      <c r="M107" s="16"/>
      <c r="N107" s="16"/>
      <c r="P107"/>
      <c r="Q107" s="16"/>
      <c r="R107" s="16"/>
      <c r="S107" s="16"/>
      <c r="T107" s="54"/>
      <c r="U107" s="16"/>
      <c r="V107" s="16"/>
      <c r="W107" s="16"/>
      <c r="X107" s="16"/>
      <c r="Y107" s="54"/>
      <c r="Z107" s="54"/>
      <c r="AA107" s="16"/>
      <c r="AB107" s="16"/>
      <c r="AC107" s="16"/>
      <c r="AD107" s="54"/>
      <c r="AE107" s="16"/>
      <c r="AF107" s="16"/>
      <c r="AG107" s="16"/>
      <c r="AH107" s="16"/>
      <c r="AI107" s="54"/>
      <c r="AJ107" s="54"/>
      <c r="AK107" s="16"/>
      <c r="AL107" s="16"/>
      <c r="AM107" s="16"/>
      <c r="AN107" s="54"/>
      <c r="AO107" s="54"/>
      <c r="AP107" s="16"/>
      <c r="AQ107" s="16"/>
      <c r="AR107" s="16"/>
      <c r="AS107" s="54"/>
      <c r="AT107" s="54"/>
      <c r="AU107" s="16"/>
      <c r="AV107" s="16"/>
      <c r="AW107" s="16"/>
      <c r="AX107" s="54"/>
      <c r="AY107" s="54"/>
      <c r="AZ107" s="48"/>
      <c r="BA107" s="48"/>
      <c r="BB107" s="48"/>
      <c r="BC107" s="56"/>
      <c r="BD107" s="16"/>
    </row>
    <row r="108" spans="1:56" ht="15" customHeight="1" x14ac:dyDescent="0.2">
      <c r="A108" s="3"/>
      <c r="B108" s="16"/>
      <c r="C108" s="16"/>
      <c r="D108" s="16"/>
      <c r="E108" s="54"/>
      <c r="F108"/>
      <c r="G108" s="3"/>
      <c r="H108" s="3"/>
      <c r="K108"/>
      <c r="L108" s="16"/>
      <c r="M108" s="16"/>
      <c r="N108" s="16"/>
      <c r="P108"/>
      <c r="Q108" s="16"/>
      <c r="R108" s="16"/>
      <c r="S108" s="16"/>
      <c r="T108" s="54"/>
      <c r="U108" s="16"/>
      <c r="V108" s="16"/>
      <c r="W108" s="16"/>
      <c r="X108" s="16"/>
      <c r="Y108" s="54"/>
      <c r="Z108" s="54"/>
      <c r="AA108" s="16"/>
      <c r="AB108" s="16"/>
      <c r="AC108" s="16"/>
      <c r="AD108" s="54"/>
      <c r="AE108" s="16"/>
      <c r="AF108" s="16"/>
      <c r="AG108" s="16"/>
      <c r="AH108" s="16"/>
      <c r="AI108" s="54"/>
      <c r="AJ108" s="54"/>
      <c r="AK108" s="16"/>
      <c r="AL108" s="16"/>
      <c r="AM108" s="16"/>
      <c r="AN108" s="54"/>
      <c r="AO108" s="54"/>
      <c r="AP108" s="16"/>
      <c r="AQ108" s="16"/>
      <c r="AR108" s="16"/>
      <c r="AS108" s="54"/>
      <c r="AT108" s="54"/>
      <c r="AU108" s="16"/>
      <c r="AV108" s="16"/>
      <c r="AW108" s="16"/>
      <c r="AX108" s="54"/>
      <c r="AY108" s="54"/>
      <c r="AZ108" s="48"/>
      <c r="BA108" s="48"/>
      <c r="BB108" s="48"/>
      <c r="BC108" s="56"/>
      <c r="BD108" s="16"/>
    </row>
    <row r="109" spans="1:56" ht="15" customHeight="1" x14ac:dyDescent="0.2">
      <c r="A109"/>
      <c r="B109" s="16"/>
      <c r="C109" s="16"/>
      <c r="D109" s="16"/>
      <c r="E109" s="54"/>
      <c r="F109"/>
      <c r="K109"/>
      <c r="L109" s="16"/>
      <c r="M109" s="16"/>
      <c r="N109" s="16"/>
      <c r="P109"/>
      <c r="Q109" s="16"/>
      <c r="R109" s="16"/>
      <c r="S109" s="16"/>
      <c r="T109" s="54"/>
      <c r="U109" s="16"/>
      <c r="V109" s="16"/>
      <c r="W109" s="16"/>
      <c r="X109" s="16"/>
      <c r="Y109" s="54"/>
      <c r="Z109" s="54"/>
      <c r="AA109" s="16"/>
      <c r="AB109" s="16"/>
      <c r="AC109" s="16"/>
      <c r="AD109" s="54"/>
      <c r="AE109" s="16"/>
      <c r="AF109" s="16"/>
      <c r="AG109" s="16"/>
      <c r="AH109" s="16"/>
      <c r="AI109" s="54"/>
      <c r="AJ109" s="54"/>
      <c r="AK109" s="16"/>
      <c r="AL109" s="16"/>
      <c r="AM109" s="16"/>
      <c r="AN109" s="54"/>
      <c r="AO109" s="54"/>
      <c r="AP109" s="16"/>
      <c r="AQ109" s="16"/>
      <c r="AR109" s="16"/>
      <c r="AS109" s="54"/>
      <c r="AT109" s="54"/>
      <c r="AU109" s="16"/>
      <c r="AV109" s="16"/>
      <c r="AW109" s="16"/>
      <c r="AX109" s="54"/>
      <c r="AY109" s="54"/>
      <c r="AZ109" s="48"/>
      <c r="BA109" s="48"/>
      <c r="BB109" s="48"/>
      <c r="BC109" s="56"/>
      <c r="BD109" s="16"/>
    </row>
    <row r="110" spans="1:56" ht="15" customHeight="1" x14ac:dyDescent="0.2">
      <c r="A110" s="3"/>
      <c r="B110" s="16"/>
      <c r="C110" s="16"/>
      <c r="D110" s="16"/>
      <c r="E110" s="54"/>
      <c r="F110"/>
      <c r="G110" s="16"/>
      <c r="H110" s="16"/>
      <c r="I110" s="16"/>
      <c r="J110" s="54"/>
      <c r="K110" s="54"/>
      <c r="L110" s="16"/>
      <c r="M110" s="16"/>
      <c r="N110" s="16"/>
      <c r="P110"/>
      <c r="Q110" s="16"/>
      <c r="R110" s="16"/>
      <c r="S110" s="16"/>
      <c r="T110" s="54"/>
      <c r="U110" s="16"/>
      <c r="V110" s="16"/>
      <c r="W110" s="16"/>
      <c r="X110" s="16"/>
      <c r="Y110" s="54"/>
      <c r="Z110" s="54"/>
      <c r="AA110" s="16"/>
      <c r="AB110" s="16"/>
      <c r="AC110" s="16"/>
      <c r="AD110" s="54"/>
      <c r="AE110" s="16"/>
      <c r="AF110" s="16"/>
      <c r="AG110" s="16"/>
      <c r="AH110" s="16"/>
      <c r="AI110" s="54"/>
      <c r="AJ110" s="54"/>
      <c r="AK110" s="16"/>
      <c r="AL110" s="16"/>
      <c r="AM110" s="16"/>
      <c r="AN110" s="54"/>
      <c r="AO110" s="54"/>
      <c r="AP110" s="16"/>
      <c r="AQ110" s="16"/>
      <c r="AR110" s="16"/>
      <c r="AS110" s="54"/>
      <c r="AT110" s="54"/>
      <c r="AU110" s="16"/>
      <c r="AV110" s="16"/>
      <c r="AW110" s="16"/>
      <c r="AX110" s="54"/>
      <c r="AY110" s="54"/>
      <c r="AZ110" s="48"/>
      <c r="BA110" s="48"/>
      <c r="BB110" s="48"/>
      <c r="BC110" s="56"/>
      <c r="BD110" s="16"/>
    </row>
    <row r="111" spans="1:56" ht="15" customHeight="1" x14ac:dyDescent="0.2">
      <c r="A111" s="3"/>
      <c r="B111" s="54"/>
      <c r="C111" s="54"/>
      <c r="D111" s="16"/>
      <c r="E111" s="54"/>
      <c r="F111"/>
      <c r="G111" s="16"/>
      <c r="H111" s="16"/>
      <c r="I111" s="16"/>
      <c r="J111" s="54"/>
      <c r="K111" s="54"/>
      <c r="L111" s="54"/>
      <c r="M111" s="54"/>
      <c r="N111" s="16"/>
      <c r="P111"/>
      <c r="Q111" s="54"/>
      <c r="R111" s="54"/>
      <c r="S111" s="16"/>
      <c r="T111" s="54"/>
      <c r="U111" s="16"/>
      <c r="V111" s="54"/>
      <c r="W111" s="54"/>
      <c r="X111" s="16"/>
      <c r="Y111" s="54"/>
      <c r="Z111" s="54"/>
      <c r="AA111" s="54"/>
      <c r="AB111" s="54"/>
      <c r="AC111" s="16"/>
      <c r="AD111" s="54"/>
      <c r="AE111" s="16"/>
      <c r="AF111" s="54"/>
      <c r="AG111" s="54"/>
      <c r="AH111" s="16"/>
      <c r="AI111" s="54"/>
      <c r="AJ111" s="54"/>
      <c r="AK111" s="54"/>
      <c r="AL111" s="54"/>
      <c r="AM111" s="16"/>
      <c r="AN111" s="54"/>
      <c r="AO111" s="54"/>
      <c r="AP111" s="54"/>
      <c r="AQ111" s="54"/>
      <c r="AR111" s="16"/>
      <c r="AS111" s="54"/>
      <c r="AT111" s="54"/>
      <c r="AU111" s="54"/>
      <c r="AV111" s="54"/>
      <c r="AW111" s="16"/>
      <c r="AX111" s="54"/>
      <c r="AY111" s="54"/>
      <c r="AZ111" s="56"/>
      <c r="BA111" s="56"/>
      <c r="BB111" s="48"/>
      <c r="BC111" s="56"/>
      <c r="BD111" s="16"/>
    </row>
    <row r="112" spans="1:56" ht="15" customHeight="1" x14ac:dyDescent="0.2">
      <c r="A112" s="3"/>
      <c r="B112" s="16"/>
      <c r="C112" s="16"/>
      <c r="D112" s="16"/>
      <c r="E112" s="54"/>
      <c r="F112"/>
      <c r="G112" s="16"/>
      <c r="H112" s="16"/>
      <c r="I112" s="24"/>
      <c r="J112" s="16"/>
      <c r="K112" s="16"/>
      <c r="L112" s="16"/>
      <c r="M112" s="16"/>
      <c r="N112" s="16"/>
      <c r="P112"/>
      <c r="Q112" s="16"/>
      <c r="R112" s="16"/>
      <c r="S112" s="16"/>
      <c r="T112" s="54"/>
      <c r="U112" s="16"/>
      <c r="V112" s="16"/>
      <c r="W112" s="16"/>
      <c r="X112" s="16"/>
      <c r="Y112" s="54"/>
      <c r="Z112" s="54"/>
      <c r="AA112" s="16"/>
      <c r="AB112" s="16"/>
      <c r="AC112" s="16"/>
      <c r="AD112" s="54"/>
      <c r="AE112" s="16"/>
      <c r="AF112" s="16"/>
      <c r="AG112" s="16"/>
      <c r="AH112" s="16"/>
      <c r="AI112" s="54"/>
      <c r="AJ112" s="54"/>
      <c r="AK112" s="16"/>
      <c r="AL112" s="16"/>
      <c r="AM112" s="16"/>
      <c r="AN112" s="54"/>
      <c r="AO112" s="54"/>
      <c r="AP112" s="16"/>
      <c r="AQ112" s="16"/>
      <c r="AR112" s="16"/>
      <c r="AS112" s="54"/>
      <c r="AT112" s="54"/>
      <c r="AU112" s="16"/>
      <c r="AV112" s="16"/>
      <c r="AW112" s="16"/>
      <c r="AX112" s="54"/>
      <c r="AY112" s="54"/>
      <c r="AZ112" s="48"/>
      <c r="BA112" s="48"/>
      <c r="BB112" s="48"/>
      <c r="BC112" s="56"/>
      <c r="BD112" s="16"/>
    </row>
    <row r="113" spans="1:56" ht="15" customHeight="1" x14ac:dyDescent="0.2">
      <c r="A113" s="3"/>
      <c r="B113" s="16"/>
      <c r="C113" s="16"/>
      <c r="D113" s="16"/>
      <c r="E113" s="54"/>
      <c r="F113"/>
      <c r="G113" s="16"/>
      <c r="H113" s="16"/>
      <c r="I113" s="16"/>
      <c r="J113" s="54"/>
      <c r="K113" s="54"/>
      <c r="L113" s="16"/>
      <c r="M113" s="16"/>
      <c r="N113" s="16"/>
      <c r="P113"/>
      <c r="Q113" s="16"/>
      <c r="R113" s="16"/>
      <c r="S113" s="16"/>
      <c r="T113" s="54"/>
      <c r="U113" s="16"/>
      <c r="V113" s="16"/>
      <c r="W113" s="16"/>
      <c r="X113" s="16"/>
      <c r="Y113" s="54"/>
      <c r="Z113" s="54"/>
      <c r="AA113" s="16"/>
      <c r="AB113" s="16"/>
      <c r="AC113" s="16"/>
      <c r="AD113" s="54"/>
      <c r="AE113" s="16"/>
      <c r="AF113" s="16"/>
      <c r="AG113" s="16"/>
      <c r="AH113" s="16"/>
      <c r="AI113" s="54"/>
      <c r="AJ113" s="54"/>
      <c r="AK113" s="16"/>
      <c r="AL113" s="16"/>
      <c r="AM113" s="16"/>
      <c r="AN113" s="54"/>
      <c r="AO113" s="54"/>
      <c r="AP113" s="16"/>
      <c r="AQ113" s="16"/>
      <c r="AR113" s="16"/>
      <c r="AS113" s="54"/>
      <c r="AT113" s="54"/>
      <c r="AU113" s="16"/>
      <c r="AV113" s="16"/>
      <c r="AW113" s="16"/>
      <c r="AX113" s="54"/>
      <c r="AY113" s="54"/>
      <c r="AZ113" s="48"/>
      <c r="BA113" s="48"/>
      <c r="BB113" s="48"/>
      <c r="BC113" s="56"/>
      <c r="BD113" s="16"/>
    </row>
    <row r="114" spans="1:56" ht="15" customHeight="1" x14ac:dyDescent="0.2">
      <c r="A114" s="3"/>
      <c r="B114" s="54"/>
      <c r="C114" s="54"/>
      <c r="D114" s="16"/>
      <c r="E114" s="54"/>
      <c r="F114"/>
      <c r="G114" s="16"/>
      <c r="H114" s="16"/>
      <c r="I114" s="24"/>
      <c r="J114" s="16"/>
      <c r="K114" s="16"/>
      <c r="L114" s="54"/>
      <c r="M114" s="54"/>
      <c r="N114" s="16"/>
      <c r="P114"/>
      <c r="Q114" s="54"/>
      <c r="R114" s="54"/>
      <c r="S114" s="16"/>
      <c r="T114" s="54"/>
      <c r="U114" s="16"/>
      <c r="V114" s="54"/>
      <c r="W114" s="54"/>
      <c r="X114" s="16"/>
      <c r="Y114" s="54"/>
      <c r="Z114" s="54"/>
      <c r="AA114" s="54"/>
      <c r="AB114" s="54"/>
      <c r="AC114" s="16"/>
      <c r="AD114" s="54"/>
      <c r="AE114" s="16"/>
      <c r="AF114" s="54"/>
      <c r="AG114" s="54"/>
      <c r="AH114" s="16"/>
      <c r="AI114" s="54"/>
      <c r="AJ114" s="54"/>
      <c r="AK114" s="54"/>
      <c r="AL114" s="54"/>
      <c r="AM114" s="16"/>
      <c r="AN114" s="54"/>
      <c r="AO114" s="54"/>
      <c r="AP114" s="54"/>
      <c r="AQ114" s="54"/>
      <c r="AR114" s="16"/>
      <c r="AS114" s="54"/>
      <c r="AT114" s="54"/>
      <c r="AU114" s="54"/>
      <c r="AV114" s="54"/>
      <c r="AW114" s="16"/>
      <c r="AX114" s="54"/>
      <c r="AY114" s="54"/>
      <c r="AZ114" s="56"/>
      <c r="BA114" s="56"/>
      <c r="BB114" s="48"/>
      <c r="BC114" s="56"/>
      <c r="BD114" s="16"/>
    </row>
    <row r="115" spans="1:56" ht="15" customHeight="1" x14ac:dyDescent="0.2">
      <c r="A115" s="3"/>
      <c r="B115" s="16"/>
      <c r="C115" s="16"/>
      <c r="D115" s="16"/>
      <c r="E115" s="54"/>
      <c r="F115"/>
      <c r="G115" s="16"/>
      <c r="H115" s="16"/>
      <c r="I115" s="16"/>
      <c r="J115" s="54"/>
      <c r="K115" s="54"/>
      <c r="L115" s="16"/>
      <c r="M115" s="16"/>
      <c r="N115" s="16"/>
      <c r="P115"/>
      <c r="Q115" s="16"/>
      <c r="R115" s="16"/>
      <c r="S115" s="16"/>
      <c r="T115" s="54"/>
      <c r="U115"/>
      <c r="V115" s="16"/>
      <c r="W115" s="16"/>
      <c r="X115" s="16"/>
      <c r="Y115" s="54"/>
      <c r="Z115" s="54"/>
      <c r="AA115" s="16"/>
      <c r="AB115" s="16"/>
      <c r="AC115" s="16"/>
      <c r="AD115" s="54"/>
      <c r="AF115" s="16"/>
      <c r="AG115" s="16"/>
      <c r="AH115" s="16"/>
      <c r="AI115" s="54"/>
      <c r="AJ115" s="54"/>
      <c r="AK115" s="16"/>
      <c r="AL115" s="16"/>
      <c r="AM115" s="16"/>
      <c r="AN115" s="54"/>
      <c r="AO115" s="54"/>
      <c r="AP115" s="16"/>
      <c r="AQ115" s="16"/>
      <c r="AR115" s="16"/>
      <c r="AS115" s="54"/>
      <c r="AT115" s="54"/>
      <c r="AU115" s="16"/>
      <c r="AV115" s="16"/>
      <c r="AW115" s="16"/>
      <c r="AX115" s="54"/>
      <c r="AY115" s="54"/>
      <c r="AZ115" s="48"/>
      <c r="BA115" s="48"/>
      <c r="BB115" s="48"/>
      <c r="BC115" s="56"/>
      <c r="BD115" s="16"/>
    </row>
    <row r="116" spans="1:56" ht="15" customHeight="1" x14ac:dyDescent="0.2">
      <c r="A116" s="3"/>
      <c r="B116" s="16"/>
      <c r="C116" s="16"/>
      <c r="D116" s="16"/>
      <c r="E116" s="54"/>
      <c r="F116"/>
      <c r="G116" s="16"/>
      <c r="H116" s="16"/>
      <c r="I116" s="24"/>
      <c r="J116" s="16"/>
      <c r="K116" s="16"/>
      <c r="L116" s="16"/>
      <c r="M116" s="16"/>
      <c r="N116" s="16"/>
      <c r="P116"/>
      <c r="Q116" s="16"/>
      <c r="R116" s="16"/>
      <c r="S116" s="16"/>
      <c r="T116" s="54"/>
      <c r="U116" s="16"/>
      <c r="V116" s="16"/>
      <c r="W116" s="16"/>
      <c r="X116" s="16"/>
      <c r="Y116" s="54"/>
      <c r="Z116" s="54"/>
      <c r="AA116" s="16"/>
      <c r="AB116" s="16"/>
      <c r="AC116" s="16"/>
      <c r="AD116" s="54"/>
      <c r="AE116" s="16"/>
      <c r="AF116" s="16"/>
      <c r="AG116" s="16"/>
      <c r="AH116" s="16"/>
      <c r="AI116" s="54"/>
      <c r="AJ116" s="54"/>
      <c r="AK116" s="16"/>
      <c r="AL116" s="16"/>
      <c r="AM116" s="16"/>
      <c r="AN116" s="54"/>
      <c r="AO116" s="54"/>
      <c r="AP116" s="16"/>
      <c r="AQ116" s="16"/>
      <c r="AR116" s="16"/>
      <c r="AS116" s="54"/>
      <c r="AT116" s="54"/>
      <c r="AU116" s="16"/>
      <c r="AV116" s="16"/>
      <c r="AW116" s="16"/>
      <c r="AX116" s="54"/>
      <c r="AY116" s="54"/>
      <c r="AZ116" s="48"/>
      <c r="BA116" s="48"/>
      <c r="BB116" s="48"/>
      <c r="BC116" s="56"/>
      <c r="BD116" s="16"/>
    </row>
    <row r="117" spans="1:56" ht="15" customHeight="1" x14ac:dyDescent="0.2">
      <c r="A117" s="3"/>
      <c r="B117" s="16"/>
      <c r="C117" s="16"/>
      <c r="D117" s="16"/>
      <c r="E117" s="54"/>
      <c r="F117"/>
      <c r="G117" s="16"/>
      <c r="H117" s="16"/>
      <c r="I117" s="16"/>
      <c r="J117" s="54"/>
      <c r="K117" s="54"/>
      <c r="L117" s="16"/>
      <c r="M117" s="16"/>
      <c r="N117" s="16"/>
      <c r="P117"/>
      <c r="Q117" s="16"/>
      <c r="R117" s="16"/>
      <c r="S117" s="16"/>
      <c r="T117" s="54"/>
      <c r="U117" s="16"/>
      <c r="V117" s="16"/>
      <c r="W117" s="16"/>
      <c r="X117" s="16"/>
      <c r="Y117" s="54"/>
      <c r="Z117" s="54"/>
      <c r="AA117" s="16"/>
      <c r="AB117" s="16"/>
      <c r="AC117" s="16"/>
      <c r="AD117" s="54"/>
      <c r="AE117" s="16"/>
      <c r="AF117" s="16"/>
      <c r="AG117" s="16"/>
      <c r="AH117" s="16"/>
      <c r="AI117" s="54"/>
      <c r="AJ117" s="54"/>
      <c r="AK117" s="16"/>
      <c r="AL117" s="16"/>
      <c r="AM117" s="16"/>
      <c r="AN117" s="54"/>
      <c r="AO117" s="54"/>
      <c r="AP117" s="16"/>
      <c r="AQ117" s="16"/>
      <c r="AR117" s="16"/>
      <c r="AS117" s="54"/>
      <c r="AT117" s="54"/>
      <c r="AU117" s="16"/>
      <c r="AV117" s="16"/>
      <c r="AW117" s="16"/>
      <c r="AX117" s="54"/>
      <c r="AY117" s="54"/>
      <c r="AZ117" s="48"/>
      <c r="BA117" s="48"/>
      <c r="BB117" s="48"/>
      <c r="BC117" s="56"/>
      <c r="BD117" s="16"/>
    </row>
    <row r="118" spans="1:56" ht="15" customHeight="1" x14ac:dyDescent="0.2">
      <c r="A118" s="3"/>
      <c r="B118" s="16"/>
      <c r="C118" s="16"/>
      <c r="D118" s="16"/>
      <c r="E118" s="54"/>
      <c r="F118"/>
      <c r="G118" s="16"/>
      <c r="H118" s="16"/>
      <c r="I118" s="24"/>
      <c r="J118" s="16"/>
      <c r="K118" s="16"/>
      <c r="L118" s="16"/>
      <c r="M118" s="16"/>
      <c r="N118" s="16"/>
      <c r="P118"/>
      <c r="Q118" s="16"/>
      <c r="R118" s="16"/>
      <c r="S118" s="16"/>
      <c r="T118" s="54"/>
      <c r="U118" s="16"/>
      <c r="V118" s="16"/>
      <c r="W118" s="16"/>
      <c r="X118" s="16"/>
      <c r="Y118" s="54"/>
      <c r="Z118" s="54"/>
      <c r="AA118" s="16"/>
      <c r="AB118" s="16"/>
      <c r="AC118" s="16"/>
      <c r="AD118" s="54"/>
      <c r="AE118" s="16"/>
      <c r="AF118" s="16"/>
      <c r="AG118" s="16"/>
      <c r="AH118" s="16"/>
      <c r="AI118" s="54"/>
      <c r="AJ118" s="54"/>
      <c r="AK118" s="16"/>
      <c r="AL118" s="16"/>
      <c r="AM118" s="16"/>
      <c r="AN118" s="54"/>
      <c r="AO118" s="54"/>
      <c r="AP118" s="16"/>
      <c r="AQ118" s="16"/>
      <c r="AR118" s="16"/>
      <c r="AS118" s="54"/>
      <c r="AT118" s="54"/>
      <c r="AU118" s="16"/>
      <c r="AV118" s="16"/>
      <c r="AW118" s="16"/>
      <c r="AX118" s="54"/>
      <c r="AY118" s="54"/>
      <c r="AZ118" s="48"/>
      <c r="BA118" s="48"/>
      <c r="BB118" s="48"/>
      <c r="BC118" s="56"/>
      <c r="BD118" s="16"/>
    </row>
    <row r="119" spans="1:56" ht="15" customHeight="1" x14ac:dyDescent="0.2">
      <c r="A119" s="3"/>
      <c r="B119" s="16"/>
      <c r="C119" s="16"/>
      <c r="D119" s="16"/>
      <c r="E119" s="54"/>
      <c r="F119"/>
      <c r="G119" s="16"/>
      <c r="H119" s="16"/>
      <c r="I119" s="16"/>
      <c r="J119" s="54"/>
      <c r="K119" s="54"/>
      <c r="L119" s="16"/>
      <c r="M119" s="16"/>
      <c r="N119" s="16"/>
      <c r="P119"/>
      <c r="Q119" s="16"/>
      <c r="R119" s="16"/>
      <c r="S119" s="16"/>
      <c r="T119" s="54"/>
      <c r="U119" s="16"/>
      <c r="V119" s="16"/>
      <c r="W119" s="16"/>
      <c r="X119" s="16"/>
      <c r="Y119" s="54"/>
      <c r="Z119" s="54"/>
      <c r="AA119" s="16"/>
      <c r="AB119" s="16"/>
      <c r="AC119" s="16"/>
      <c r="AD119" s="54"/>
      <c r="AE119" s="16"/>
      <c r="AF119" s="16"/>
      <c r="AG119" s="16"/>
      <c r="AH119" s="16"/>
      <c r="AI119" s="54"/>
      <c r="AJ119" s="54"/>
      <c r="AK119" s="16"/>
      <c r="AL119" s="16"/>
      <c r="AM119" s="16"/>
      <c r="AN119" s="54"/>
      <c r="AO119" s="54"/>
      <c r="AP119" s="16"/>
      <c r="AQ119" s="16"/>
      <c r="AR119" s="16"/>
      <c r="AS119" s="54"/>
      <c r="AT119" s="54"/>
      <c r="AU119" s="16"/>
      <c r="AV119" s="16"/>
      <c r="AW119" s="16"/>
      <c r="AX119" s="54"/>
      <c r="AY119" s="54"/>
      <c r="AZ119" s="48"/>
      <c r="BA119" s="48"/>
      <c r="BB119" s="48"/>
      <c r="BC119" s="56"/>
      <c r="BD119" s="16"/>
    </row>
    <row r="120" spans="1:56" ht="15" customHeight="1" x14ac:dyDescent="0.2">
      <c r="A120" s="3"/>
      <c r="B120" s="54"/>
      <c r="C120" s="54"/>
      <c r="D120" s="16"/>
      <c r="E120" s="54"/>
      <c r="F120"/>
      <c r="G120" s="16"/>
      <c r="H120" s="16"/>
      <c r="I120" s="24"/>
      <c r="J120" s="16"/>
      <c r="K120" s="16"/>
      <c r="L120" s="54"/>
      <c r="M120" s="54"/>
      <c r="N120" s="16"/>
      <c r="P120"/>
      <c r="Q120" s="54"/>
      <c r="R120" s="54"/>
      <c r="S120" s="16"/>
      <c r="T120" s="54"/>
      <c r="U120" s="16"/>
      <c r="V120" s="54"/>
      <c r="W120" s="54"/>
      <c r="X120" s="16"/>
      <c r="Y120" s="54"/>
      <c r="Z120" s="54"/>
      <c r="AA120" s="54"/>
      <c r="AB120" s="54"/>
      <c r="AC120" s="16"/>
      <c r="AD120" s="54"/>
      <c r="AE120" s="16"/>
      <c r="AF120" s="54"/>
      <c r="AG120" s="54"/>
      <c r="AH120" s="16"/>
      <c r="AI120" s="54"/>
      <c r="AJ120" s="54"/>
      <c r="AK120" s="54"/>
      <c r="AL120" s="54"/>
      <c r="AM120" s="16"/>
      <c r="AN120" s="54"/>
      <c r="AO120" s="54"/>
      <c r="AP120" s="54"/>
      <c r="AQ120" s="54"/>
      <c r="AR120" s="16"/>
      <c r="AS120" s="54"/>
      <c r="AT120" s="54"/>
      <c r="AU120" s="54"/>
      <c r="AV120" s="54"/>
      <c r="AW120" s="16"/>
      <c r="AX120" s="54"/>
      <c r="AY120" s="54"/>
      <c r="AZ120" s="56"/>
      <c r="BA120" s="56"/>
      <c r="BB120" s="48"/>
      <c r="BC120" s="56"/>
      <c r="BD120" s="16"/>
    </row>
    <row r="121" spans="1:56" ht="15" customHeight="1" x14ac:dyDescent="0.2">
      <c r="A121" s="3"/>
      <c r="F121"/>
      <c r="G121" s="16"/>
      <c r="H121" s="16"/>
      <c r="I121" s="16"/>
      <c r="J121" s="54"/>
      <c r="K121" s="54"/>
      <c r="P121"/>
      <c r="U121"/>
      <c r="V121"/>
      <c r="W121"/>
      <c r="X121"/>
      <c r="Y121"/>
      <c r="Z121"/>
      <c r="AJ121"/>
      <c r="AT121"/>
      <c r="AY121"/>
    </row>
    <row r="122" spans="1:56" ht="15" customHeight="1" x14ac:dyDescent="0.2">
      <c r="A122" s="3"/>
      <c r="F122"/>
      <c r="G122" s="16"/>
      <c r="H122" s="16"/>
      <c r="I122" s="24"/>
      <c r="J122" s="16"/>
      <c r="K122" s="16"/>
      <c r="P122"/>
      <c r="U122"/>
      <c r="V122"/>
      <c r="W122"/>
      <c r="X122"/>
      <c r="Y122"/>
      <c r="Z122"/>
      <c r="AJ122"/>
      <c r="AT122"/>
      <c r="AY122"/>
    </row>
    <row r="123" spans="1:56" ht="15" customHeight="1" x14ac:dyDescent="0.2">
      <c r="A123" s="3"/>
      <c r="B123" s="54"/>
      <c r="C123" s="54"/>
      <c r="F123"/>
      <c r="G123" s="16"/>
      <c r="H123" s="16"/>
      <c r="I123" s="16"/>
      <c r="J123" s="54"/>
      <c r="K123" s="54"/>
      <c r="P123"/>
      <c r="U123"/>
      <c r="V123"/>
      <c r="W123"/>
      <c r="X123"/>
      <c r="Y123"/>
      <c r="Z123"/>
      <c r="AJ123"/>
      <c r="AT123"/>
      <c r="AU123" s="54"/>
      <c r="AV123" s="54"/>
      <c r="AY123"/>
    </row>
    <row r="124" spans="1:56" ht="15" customHeight="1" x14ac:dyDescent="0.2">
      <c r="A124" s="3"/>
      <c r="B124" s="16"/>
      <c r="C124" s="16"/>
      <c r="D124" s="16"/>
      <c r="E124" s="54"/>
      <c r="F124"/>
      <c r="G124" s="16"/>
      <c r="H124" s="16"/>
      <c r="I124" s="16"/>
      <c r="J124" s="54"/>
      <c r="K124" s="54"/>
      <c r="L124" s="16"/>
      <c r="M124" s="16"/>
      <c r="N124" s="16"/>
      <c r="P124"/>
      <c r="Q124" s="16"/>
      <c r="R124" s="16"/>
      <c r="S124" s="16"/>
      <c r="T124" s="54"/>
      <c r="U124" s="16"/>
      <c r="V124" s="16"/>
      <c r="W124" s="16"/>
      <c r="X124" s="16"/>
      <c r="Y124" s="54"/>
      <c r="Z124" s="54"/>
      <c r="AA124" s="54"/>
      <c r="AB124" s="54"/>
      <c r="AC124" s="16"/>
      <c r="AD124" s="54"/>
      <c r="AE124" s="16"/>
      <c r="AF124" s="16"/>
      <c r="AG124" s="16"/>
      <c r="AH124" s="16"/>
      <c r="AI124" s="54"/>
      <c r="AJ124" s="54"/>
      <c r="AK124" s="16"/>
      <c r="AL124" s="16"/>
      <c r="AM124" s="16"/>
      <c r="AN124" s="54"/>
      <c r="AO124" s="54"/>
      <c r="AP124" s="16"/>
      <c r="AQ124" s="16"/>
      <c r="AR124" s="16"/>
      <c r="AS124" s="54"/>
      <c r="AT124" s="54"/>
      <c r="AU124" s="16"/>
      <c r="AV124" s="16"/>
      <c r="AW124" s="16"/>
      <c r="AX124" s="54"/>
      <c r="AY124" s="54"/>
      <c r="AZ124" s="48"/>
      <c r="BA124" s="48"/>
      <c r="BB124" s="48"/>
      <c r="BC124" s="56"/>
      <c r="BD124" s="16"/>
    </row>
    <row r="125" spans="1:56" ht="15" customHeight="1" x14ac:dyDescent="0.2">
      <c r="A125" s="3"/>
      <c r="B125" s="16"/>
      <c r="C125" s="16"/>
      <c r="D125" s="16"/>
      <c r="E125" s="16"/>
      <c r="F125"/>
      <c r="G125" s="16"/>
      <c r="H125" s="16"/>
      <c r="I125" s="16"/>
      <c r="J125" s="54"/>
      <c r="K125" s="54"/>
      <c r="L125" s="16"/>
      <c r="M125" s="16"/>
      <c r="N125" s="16"/>
      <c r="P125"/>
      <c r="Q125" s="16"/>
      <c r="R125" s="16"/>
      <c r="S125" s="16"/>
      <c r="T125" s="54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48"/>
      <c r="BA125" s="48"/>
      <c r="BB125" s="48"/>
      <c r="BC125" s="56"/>
      <c r="BD125" s="16"/>
    </row>
    <row r="126" spans="1:56" ht="15" customHeight="1" x14ac:dyDescent="0.2">
      <c r="A126" s="3"/>
      <c r="B126" s="16"/>
      <c r="C126" s="16"/>
      <c r="D126" s="16"/>
      <c r="E126" s="16"/>
      <c r="F126"/>
      <c r="G126" s="16"/>
      <c r="H126" s="16"/>
      <c r="I126" s="16"/>
      <c r="J126" s="54"/>
      <c r="K126" s="54"/>
      <c r="L126" s="16"/>
      <c r="M126" s="16"/>
      <c r="N126" s="16"/>
      <c r="P12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48"/>
      <c r="BA126" s="48"/>
      <c r="BB126" s="48"/>
      <c r="BC126" s="56"/>
      <c r="BD126" s="16"/>
    </row>
    <row r="127" spans="1:56" ht="15" customHeight="1" x14ac:dyDescent="0.2">
      <c r="A127" s="3"/>
      <c r="B127" s="16"/>
      <c r="C127" s="16"/>
      <c r="D127" s="16"/>
      <c r="E127" s="54"/>
      <c r="F127"/>
      <c r="G127" s="16"/>
      <c r="H127" s="16"/>
      <c r="I127" s="16"/>
      <c r="J127" s="54"/>
      <c r="K127" s="54"/>
      <c r="L127" s="16"/>
      <c r="M127" s="16"/>
      <c r="N127" s="16"/>
      <c r="P127"/>
      <c r="Q127" s="16"/>
      <c r="R127" s="16"/>
      <c r="S127" s="16"/>
      <c r="T127" s="54"/>
      <c r="U127" s="16"/>
      <c r="V127" s="16"/>
      <c r="W127" s="16"/>
      <c r="X127" s="16"/>
      <c r="Y127" s="54"/>
      <c r="Z127" s="54"/>
      <c r="AA127" s="16"/>
      <c r="AB127" s="16"/>
      <c r="AC127" s="16"/>
      <c r="AD127" s="54"/>
      <c r="AE127" s="16"/>
      <c r="AF127" s="16"/>
      <c r="AG127" s="16"/>
      <c r="AH127" s="16"/>
      <c r="AI127" s="54"/>
      <c r="AJ127" s="54"/>
      <c r="AK127" s="16"/>
      <c r="AL127" s="16"/>
      <c r="AM127" s="16"/>
      <c r="AN127" s="54"/>
      <c r="AO127" s="54"/>
      <c r="AP127" s="16"/>
      <c r="AQ127" s="16"/>
      <c r="AR127" s="16"/>
      <c r="AS127" s="54"/>
      <c r="AT127" s="54"/>
      <c r="AU127" s="16"/>
      <c r="AV127" s="16"/>
      <c r="AW127" s="16"/>
      <c r="AX127" s="54"/>
      <c r="AY127" s="54"/>
      <c r="AZ127" s="48"/>
      <c r="BA127" s="48"/>
      <c r="BB127" s="48"/>
      <c r="BC127" s="56"/>
      <c r="BD127" s="16"/>
    </row>
    <row r="128" spans="1:56" ht="15" customHeight="1" x14ac:dyDescent="0.2">
      <c r="A128" s="3"/>
      <c r="B128" s="16"/>
      <c r="C128" s="16"/>
      <c r="D128" s="16"/>
      <c r="E128" s="54"/>
      <c r="F128"/>
      <c r="G128" s="16"/>
      <c r="H128" s="16"/>
      <c r="J128" s="16"/>
      <c r="K128" s="16"/>
      <c r="L128" s="16"/>
      <c r="M128" s="16"/>
      <c r="N128" s="16"/>
      <c r="P128"/>
      <c r="Q128" s="16"/>
      <c r="R128" s="16"/>
      <c r="S128" s="16"/>
      <c r="T128" s="54"/>
      <c r="U128" s="16"/>
      <c r="V128" s="16"/>
      <c r="W128" s="16"/>
      <c r="X128" s="16"/>
      <c r="Y128" s="54"/>
      <c r="Z128" s="54"/>
      <c r="AA128" s="16"/>
      <c r="AB128" s="16"/>
      <c r="AC128" s="16"/>
      <c r="AD128" s="54"/>
      <c r="AE128" s="16"/>
      <c r="AF128" s="16"/>
      <c r="AG128" s="16"/>
      <c r="AH128" s="16"/>
      <c r="AI128" s="54"/>
      <c r="AJ128" s="54"/>
      <c r="AK128" s="16"/>
      <c r="AL128" s="16"/>
      <c r="AM128" s="16"/>
      <c r="AN128" s="54"/>
      <c r="AO128" s="54"/>
      <c r="AP128" s="16"/>
      <c r="AQ128" s="16"/>
      <c r="AR128" s="16"/>
      <c r="AS128" s="54"/>
      <c r="AT128" s="54"/>
      <c r="AU128" s="16"/>
      <c r="AV128" s="16"/>
      <c r="AW128" s="16"/>
      <c r="AX128" s="54"/>
      <c r="AY128" s="54"/>
      <c r="AZ128" s="48"/>
      <c r="BA128" s="48"/>
      <c r="BB128" s="48"/>
      <c r="BC128" s="56"/>
      <c r="BD128" s="16"/>
    </row>
    <row r="129" spans="1:56" ht="15" customHeight="1" x14ac:dyDescent="0.2">
      <c r="A129"/>
      <c r="B129" s="16"/>
      <c r="C129" s="16"/>
      <c r="D129" s="16"/>
      <c r="E129" s="54"/>
      <c r="F129"/>
      <c r="G129" s="60"/>
      <c r="H129" s="60"/>
      <c r="I129" s="16"/>
      <c r="J129" s="54"/>
      <c r="K129" s="54"/>
      <c r="L129" s="16"/>
      <c r="M129" s="16"/>
      <c r="N129" s="16"/>
      <c r="P129"/>
      <c r="Q129" s="16"/>
      <c r="R129" s="16"/>
      <c r="S129" s="16"/>
      <c r="T129" s="54"/>
      <c r="U129" s="16"/>
      <c r="V129" s="16"/>
      <c r="W129" s="16"/>
      <c r="X129" s="16"/>
      <c r="Y129" s="54"/>
      <c r="Z129" s="54"/>
      <c r="AA129" s="16"/>
      <c r="AB129" s="16"/>
      <c r="AC129" s="16"/>
      <c r="AD129" s="54"/>
      <c r="AE129" s="16"/>
      <c r="AF129" s="16"/>
      <c r="AG129" s="16"/>
      <c r="AH129" s="16"/>
      <c r="AI129" s="54"/>
      <c r="AJ129" s="54"/>
      <c r="AK129" s="16"/>
      <c r="AL129" s="16"/>
      <c r="AM129" s="16"/>
      <c r="AN129" s="54"/>
      <c r="AO129" s="54"/>
      <c r="AP129" s="16"/>
      <c r="AQ129" s="16"/>
      <c r="AR129" s="16"/>
      <c r="AS129" s="54"/>
      <c r="AT129" s="54"/>
      <c r="AU129" s="16"/>
      <c r="AV129" s="16"/>
      <c r="AW129" s="16"/>
      <c r="AX129" s="54"/>
      <c r="AY129" s="54"/>
      <c r="AZ129" s="48"/>
      <c r="BA129" s="48"/>
      <c r="BB129" s="48"/>
      <c r="BC129" s="56"/>
      <c r="BD129" s="16"/>
    </row>
    <row r="130" spans="1:56" ht="15" customHeight="1" x14ac:dyDescent="0.2">
      <c r="A130" s="3"/>
      <c r="B130" s="54"/>
      <c r="C130" s="54"/>
      <c r="D130" s="16"/>
      <c r="E130" s="54"/>
      <c r="F130"/>
      <c r="G130" s="16"/>
      <c r="H130" s="16"/>
      <c r="I130" s="16"/>
      <c r="J130" s="16"/>
      <c r="K130" s="16"/>
      <c r="L130" s="54"/>
      <c r="M130" s="54"/>
      <c r="N130" s="16"/>
      <c r="P130"/>
      <c r="Q130" s="54"/>
      <c r="R130" s="54"/>
      <c r="S130" s="16"/>
      <c r="T130" s="54"/>
      <c r="U130" s="16"/>
      <c r="V130" s="54"/>
      <c r="W130" s="54"/>
      <c r="X130" s="16"/>
      <c r="Y130" s="54"/>
      <c r="Z130" s="54"/>
      <c r="AA130" s="54"/>
      <c r="AB130" s="54"/>
      <c r="AC130" s="16"/>
      <c r="AD130" s="54"/>
      <c r="AE130" s="16"/>
      <c r="AF130" s="54"/>
      <c r="AG130" s="54"/>
      <c r="AH130" s="16"/>
      <c r="AI130" s="54"/>
      <c r="AJ130" s="54"/>
      <c r="AK130" s="54"/>
      <c r="AL130" s="54"/>
      <c r="AM130" s="16"/>
      <c r="AN130" s="54"/>
      <c r="AO130" s="54"/>
      <c r="AP130" s="54"/>
      <c r="AQ130" s="54"/>
      <c r="AR130" s="16"/>
      <c r="AS130" s="54"/>
      <c r="AT130" s="54"/>
      <c r="AU130" s="54"/>
      <c r="AV130" s="54"/>
      <c r="AW130" s="16"/>
      <c r="AX130" s="54"/>
      <c r="AY130" s="54"/>
      <c r="AZ130" s="56"/>
      <c r="BA130" s="56"/>
      <c r="BB130" s="48"/>
      <c r="BC130" s="56"/>
      <c r="BD130" s="16"/>
    </row>
    <row r="131" spans="1:56" ht="15" customHeight="1" x14ac:dyDescent="0.2">
      <c r="A131" s="3"/>
      <c r="B131" s="54"/>
      <c r="C131" s="54"/>
      <c r="D131" s="54"/>
      <c r="E131" s="54"/>
      <c r="F131"/>
      <c r="G131" s="16"/>
      <c r="H131" s="16"/>
      <c r="I131" s="16"/>
      <c r="J131" s="54"/>
      <c r="K131" s="54"/>
      <c r="L131" s="54"/>
      <c r="M131" s="54"/>
      <c r="N131" s="54"/>
      <c r="P131"/>
      <c r="Q131" s="54"/>
      <c r="R131" s="54"/>
      <c r="S131" s="54"/>
      <c r="T131" s="54"/>
      <c r="U131" s="16"/>
      <c r="V131" s="54"/>
      <c r="W131" s="54"/>
      <c r="X131" s="54"/>
      <c r="Y131" s="54"/>
      <c r="Z131" s="54"/>
      <c r="AA131" s="54"/>
      <c r="AB131" s="54"/>
      <c r="AC131" s="54"/>
      <c r="AD131" s="54"/>
      <c r="AE131" s="16"/>
      <c r="AF131" s="54"/>
      <c r="AG131" s="54"/>
      <c r="AH131" s="54"/>
      <c r="AI131" s="54"/>
      <c r="AJ131" s="54"/>
      <c r="AK131" s="54"/>
      <c r="AL131" s="54"/>
      <c r="AM131" s="54"/>
      <c r="AN131" s="54"/>
      <c r="AO131" s="54"/>
      <c r="AP131" s="54"/>
      <c r="AQ131" s="54"/>
      <c r="AR131" s="54"/>
      <c r="AS131" s="54"/>
      <c r="AT131" s="54"/>
      <c r="AU131" s="54"/>
      <c r="AV131" s="54"/>
      <c r="AW131" s="54"/>
      <c r="AX131" s="54"/>
      <c r="AY131" s="54"/>
      <c r="AZ131" s="56"/>
      <c r="BA131" s="56"/>
      <c r="BB131" s="56"/>
      <c r="BC131" s="56"/>
      <c r="BD131" s="16"/>
    </row>
    <row r="132" spans="1:56" ht="15" customHeight="1" x14ac:dyDescent="0.2">
      <c r="A132" s="3"/>
      <c r="B132" s="54"/>
      <c r="C132" s="54"/>
      <c r="D132" s="54"/>
      <c r="E132" s="54"/>
      <c r="F132"/>
      <c r="G132" s="16"/>
      <c r="H132" s="16"/>
      <c r="I132" s="16"/>
      <c r="J132" s="54"/>
      <c r="K132" s="54"/>
      <c r="L132" s="54"/>
      <c r="M132" s="54"/>
      <c r="N132" s="54"/>
      <c r="P132"/>
      <c r="Q132" s="54"/>
      <c r="R132" s="54"/>
      <c r="S132" s="54"/>
      <c r="T132" s="54"/>
      <c r="U132" s="16"/>
      <c r="V132" s="54"/>
      <c r="W132" s="54"/>
      <c r="X132" s="54"/>
      <c r="Y132" s="54"/>
      <c r="Z132" s="54"/>
      <c r="AA132" s="54"/>
      <c r="AB132" s="54"/>
      <c r="AC132" s="54"/>
      <c r="AD132" s="54"/>
      <c r="AE132" s="16"/>
      <c r="AF132" s="54"/>
      <c r="AG132" s="54"/>
      <c r="AH132" s="54"/>
      <c r="AI132" s="54"/>
      <c r="AJ132" s="54"/>
      <c r="AK132" s="54"/>
      <c r="AL132" s="54"/>
      <c r="AM132" s="54"/>
      <c r="AN132" s="54"/>
      <c r="AO132" s="54"/>
      <c r="AP132" s="54"/>
      <c r="AQ132" s="54"/>
      <c r="AR132" s="54"/>
      <c r="AS132" s="54"/>
      <c r="AT132" s="54"/>
      <c r="AU132" s="54"/>
      <c r="AV132" s="54"/>
      <c r="AW132" s="54"/>
      <c r="AX132" s="54"/>
      <c r="AY132" s="54"/>
      <c r="AZ132" s="56"/>
      <c r="BA132" s="56"/>
      <c r="BB132" s="56"/>
      <c r="BC132" s="56"/>
      <c r="BD132" s="16"/>
    </row>
    <row r="133" spans="1:56" ht="15" customHeight="1" x14ac:dyDescent="0.2">
      <c r="A133" s="3"/>
      <c r="B133" s="16"/>
      <c r="C133" s="16"/>
      <c r="D133" s="16"/>
      <c r="E133" s="16"/>
      <c r="F133"/>
      <c r="I133" s="16"/>
      <c r="J133" s="54"/>
      <c r="K133" s="54"/>
      <c r="L133" s="16"/>
      <c r="M133" s="16"/>
      <c r="N133" s="16"/>
      <c r="P133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48"/>
      <c r="BA133" s="48"/>
      <c r="BB133" s="48"/>
      <c r="BC133" s="48"/>
      <c r="BD133" s="16"/>
    </row>
    <row r="134" spans="1:56" ht="15" customHeight="1" x14ac:dyDescent="0.2">
      <c r="A134" s="3"/>
      <c r="B134" s="16"/>
      <c r="C134" s="16"/>
      <c r="D134" s="16"/>
      <c r="E134" s="54"/>
      <c r="F134"/>
      <c r="G134" s="16"/>
      <c r="H134" s="16"/>
      <c r="I134" s="16"/>
      <c r="J134" s="54"/>
      <c r="K134" s="54"/>
      <c r="L134" s="16"/>
      <c r="M134" s="16"/>
      <c r="N134" s="16"/>
      <c r="P134"/>
      <c r="Q134" s="16"/>
      <c r="R134" s="16"/>
      <c r="S134" s="16"/>
      <c r="T134" s="54"/>
      <c r="U134" s="16"/>
      <c r="V134" s="16"/>
      <c r="W134" s="16"/>
      <c r="X134" s="16"/>
      <c r="Y134" s="54"/>
      <c r="Z134" s="54"/>
      <c r="AA134" s="16"/>
      <c r="AB134" s="16"/>
      <c r="AC134" s="16"/>
      <c r="AD134" s="54"/>
      <c r="AE134" s="16"/>
      <c r="AF134" s="16"/>
      <c r="AG134" s="16"/>
      <c r="AH134" s="16"/>
      <c r="AI134" s="54"/>
      <c r="AJ134" s="54"/>
      <c r="AK134" s="16"/>
      <c r="AL134" s="16"/>
      <c r="AM134" s="16"/>
      <c r="AN134" s="54"/>
      <c r="AO134" s="54"/>
      <c r="AP134" s="16"/>
      <c r="AQ134" s="16"/>
      <c r="AR134" s="16"/>
      <c r="AS134" s="54"/>
      <c r="AT134" s="54"/>
      <c r="AU134" s="16"/>
      <c r="AV134" s="16"/>
      <c r="AW134" s="16"/>
      <c r="AX134" s="54"/>
      <c r="AY134" s="54"/>
      <c r="AZ134" s="48"/>
      <c r="BA134" s="48"/>
      <c r="BB134" s="48"/>
      <c r="BC134" s="56"/>
      <c r="BD134" s="16"/>
    </row>
    <row r="135" spans="1:56" ht="15" customHeight="1" x14ac:dyDescent="0.2">
      <c r="A135" s="3"/>
      <c r="B135" s="16"/>
      <c r="C135" s="16"/>
      <c r="D135" s="16"/>
      <c r="E135" s="54"/>
      <c r="F135"/>
      <c r="G135" s="16"/>
      <c r="H135" s="16"/>
      <c r="I135" s="16"/>
      <c r="J135" s="54"/>
      <c r="K135" s="54"/>
      <c r="L135" s="16"/>
      <c r="M135" s="16"/>
      <c r="N135" s="16"/>
      <c r="P135"/>
      <c r="Q135" s="16"/>
      <c r="R135" s="16"/>
      <c r="S135" s="16"/>
      <c r="T135" s="54"/>
      <c r="U135" s="16"/>
      <c r="V135" s="16"/>
      <c r="W135" s="16"/>
      <c r="X135" s="16"/>
      <c r="Y135" s="54"/>
      <c r="Z135" s="54"/>
      <c r="AA135" s="16"/>
      <c r="AB135" s="16"/>
      <c r="AC135" s="16"/>
      <c r="AD135" s="54"/>
      <c r="AE135" s="16"/>
      <c r="AF135" s="16"/>
      <c r="AG135" s="16"/>
      <c r="AH135" s="16"/>
      <c r="AI135" s="54"/>
      <c r="AJ135" s="54"/>
      <c r="AK135" s="16"/>
      <c r="AL135" s="16"/>
      <c r="AM135" s="16"/>
      <c r="AN135" s="54"/>
      <c r="AO135" s="54"/>
      <c r="AP135" s="16"/>
      <c r="AQ135" s="16"/>
      <c r="AR135" s="16"/>
      <c r="AS135" s="54"/>
      <c r="AT135" s="54"/>
      <c r="AU135" s="16"/>
      <c r="AV135" s="16"/>
      <c r="AW135" s="16"/>
      <c r="AX135" s="54"/>
      <c r="AY135" s="54"/>
      <c r="AZ135" s="48"/>
      <c r="BA135" s="48"/>
      <c r="BB135" s="48"/>
      <c r="BC135" s="56"/>
      <c r="BD135" s="16"/>
    </row>
    <row r="136" spans="1:56" ht="15" customHeight="1" x14ac:dyDescent="0.2">
      <c r="A136" s="3"/>
      <c r="B136" s="16"/>
      <c r="C136" s="16"/>
      <c r="D136" s="16"/>
      <c r="E136" s="16"/>
      <c r="F136"/>
      <c r="G136" s="54"/>
      <c r="H136" s="54"/>
      <c r="I136" s="54"/>
      <c r="J136" s="54"/>
      <c r="K136" s="54"/>
      <c r="L136" s="16"/>
      <c r="M136" s="16"/>
      <c r="N136" s="16"/>
      <c r="P13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48"/>
      <c r="BA136" s="48"/>
      <c r="BB136" s="48"/>
      <c r="BC136" s="56"/>
      <c r="BD136" s="16"/>
    </row>
    <row r="137" spans="1:56" ht="15" customHeight="1" x14ac:dyDescent="0.2">
      <c r="A137" s="3"/>
      <c r="F137"/>
      <c r="G137" s="16"/>
      <c r="H137" s="16"/>
      <c r="I137" s="16"/>
      <c r="J137" s="54"/>
      <c r="K137" s="54"/>
      <c r="L137" s="16"/>
      <c r="M137" s="16"/>
      <c r="N137" s="16"/>
      <c r="P137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I137" s="54"/>
      <c r="AJ137" s="54"/>
      <c r="AS137" s="54"/>
      <c r="AT137" s="54"/>
      <c r="AY137" s="54"/>
      <c r="BC137" s="56"/>
    </row>
    <row r="138" spans="1:56" ht="15" customHeight="1" x14ac:dyDescent="0.2">
      <c r="A138" s="3"/>
      <c r="F138"/>
      <c r="G138" s="16"/>
      <c r="H138" s="16"/>
      <c r="I138" s="16"/>
      <c r="J138" s="54"/>
      <c r="K138" s="54"/>
      <c r="P138"/>
      <c r="U138"/>
      <c r="V138"/>
      <c r="W138"/>
      <c r="X138"/>
      <c r="Y138"/>
      <c r="Z138"/>
      <c r="AI138" s="54"/>
      <c r="AJ138" s="54"/>
      <c r="AS138" s="54"/>
      <c r="AT138" s="54"/>
      <c r="AY138" s="54"/>
      <c r="BC138" s="56"/>
    </row>
    <row r="139" spans="1:56" ht="15" customHeight="1" x14ac:dyDescent="0.2">
      <c r="A139" s="3"/>
      <c r="F139"/>
      <c r="G139" s="54"/>
      <c r="H139" s="54"/>
      <c r="I139" s="54"/>
      <c r="J139" s="54"/>
      <c r="K139" s="54"/>
      <c r="P139"/>
      <c r="U139"/>
      <c r="V139"/>
      <c r="W139"/>
      <c r="X139"/>
      <c r="Y139"/>
      <c r="Z139"/>
      <c r="AI139" s="54"/>
      <c r="AJ139" s="54"/>
      <c r="AS139" s="54"/>
      <c r="AT139" s="54"/>
      <c r="AY139" s="54"/>
      <c r="BC139" s="56"/>
    </row>
    <row r="140" spans="1:56" ht="15" customHeight="1" x14ac:dyDescent="0.2">
      <c r="A140" s="3"/>
      <c r="F140"/>
      <c r="G140" s="16"/>
      <c r="H140" s="16"/>
      <c r="I140" s="16"/>
      <c r="J140" s="54"/>
      <c r="K140" s="54"/>
      <c r="P140"/>
      <c r="U140"/>
      <c r="V140"/>
      <c r="W140"/>
      <c r="X140"/>
      <c r="Y140"/>
      <c r="Z140"/>
      <c r="AJ140"/>
      <c r="AS140" s="54"/>
      <c r="AT140" s="54"/>
      <c r="AY140" s="54"/>
    </row>
    <row r="141" spans="1:56" ht="15" customHeight="1" x14ac:dyDescent="0.2">
      <c r="A141" s="3"/>
      <c r="F141"/>
      <c r="G141" s="16"/>
      <c r="H141" s="16"/>
      <c r="I141" s="16"/>
      <c r="J141" s="54"/>
      <c r="K141" s="54"/>
      <c r="P141"/>
      <c r="U141"/>
      <c r="V141"/>
      <c r="W141"/>
      <c r="X141"/>
      <c r="Y141"/>
      <c r="Z141"/>
      <c r="AJ141"/>
      <c r="AS141" s="54"/>
      <c r="AT141" s="54"/>
      <c r="AY141" s="54"/>
    </row>
    <row r="142" spans="1:56" ht="15" customHeight="1" x14ac:dyDescent="0.2">
      <c r="A142"/>
      <c r="F142"/>
      <c r="K142"/>
      <c r="P142"/>
      <c r="U142"/>
      <c r="V142"/>
      <c r="W142"/>
      <c r="X142"/>
      <c r="Y142"/>
      <c r="Z142"/>
      <c r="AJ142"/>
      <c r="AS142" s="54"/>
      <c r="AT142" s="54"/>
      <c r="AY142" s="54"/>
    </row>
    <row r="143" spans="1:56" ht="15" customHeight="1" x14ac:dyDescent="0.2">
      <c r="A143" s="3"/>
      <c r="F143"/>
      <c r="G143" s="16"/>
      <c r="H143" s="16"/>
      <c r="I143" s="16"/>
      <c r="J143" s="54"/>
      <c r="K143" s="54"/>
      <c r="P143"/>
      <c r="U143"/>
      <c r="V143"/>
      <c r="W143"/>
      <c r="X143"/>
      <c r="Y143"/>
      <c r="Z143"/>
      <c r="AJ143"/>
      <c r="AS143" s="54"/>
      <c r="AT143" s="54"/>
      <c r="AY143" s="54"/>
    </row>
    <row r="144" spans="1:56" ht="15" customHeight="1" x14ac:dyDescent="0.2">
      <c r="A144" s="3"/>
      <c r="F144"/>
      <c r="G144" s="16"/>
      <c r="H144" s="16"/>
      <c r="I144" s="16"/>
      <c r="J144" s="54"/>
      <c r="K144" s="54"/>
      <c r="L144" s="16"/>
      <c r="M144" s="16"/>
      <c r="N144" s="16"/>
      <c r="P144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J144"/>
      <c r="AS144" s="54"/>
      <c r="AT144" s="54"/>
      <c r="AY144" s="54"/>
    </row>
    <row r="145" spans="1:51" ht="15" customHeight="1" x14ac:dyDescent="0.2">
      <c r="A145" s="3"/>
      <c r="F145"/>
      <c r="G145" s="61"/>
      <c r="H145" s="61"/>
      <c r="I145" s="16"/>
      <c r="J145" s="54"/>
      <c r="K145" s="54"/>
      <c r="L145" s="16"/>
      <c r="M145" s="16"/>
      <c r="N145" s="16"/>
      <c r="P145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J145"/>
      <c r="AS145" s="54"/>
      <c r="AT145" s="54"/>
      <c r="AY145" s="54"/>
    </row>
    <row r="146" spans="1:51" ht="15" customHeight="1" x14ac:dyDescent="0.2">
      <c r="A146" s="3"/>
      <c r="F146"/>
      <c r="G146" s="61"/>
      <c r="H146" s="61"/>
      <c r="I146" s="24"/>
      <c r="J146" s="54"/>
      <c r="K146" s="54"/>
      <c r="L146" s="16"/>
      <c r="M146" s="16"/>
      <c r="N146" s="16"/>
      <c r="P14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J146"/>
      <c r="AS146" s="54"/>
      <c r="AT146" s="54"/>
      <c r="AY146" s="54"/>
    </row>
    <row r="147" spans="1:51" ht="15" customHeight="1" x14ac:dyDescent="0.2">
      <c r="A147" s="3"/>
      <c r="F147"/>
      <c r="K147"/>
      <c r="L147" s="16"/>
      <c r="M147" s="16"/>
      <c r="N147" s="16"/>
      <c r="P147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J147"/>
      <c r="AS147" s="54"/>
      <c r="AT147" s="54"/>
      <c r="AY147" s="54"/>
    </row>
    <row r="148" spans="1:51" ht="15" customHeight="1" x14ac:dyDescent="0.2">
      <c r="A148" s="3"/>
      <c r="F148"/>
      <c r="K148"/>
      <c r="L148" s="16"/>
      <c r="M148" s="16"/>
      <c r="N148" s="16"/>
      <c r="P148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J148"/>
      <c r="AS148" s="54"/>
      <c r="AT148" s="54"/>
      <c r="AY148" s="54"/>
    </row>
    <row r="149" spans="1:51" ht="15" customHeight="1" x14ac:dyDescent="0.2">
      <c r="A149" s="3"/>
      <c r="F149"/>
      <c r="K149"/>
      <c r="L149" s="16"/>
      <c r="M149" s="16"/>
      <c r="N149" s="16"/>
      <c r="P149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J149"/>
      <c r="AS149" s="54"/>
      <c r="AT149" s="54"/>
      <c r="AY149" s="54"/>
    </row>
    <row r="150" spans="1:51" ht="15" customHeight="1" x14ac:dyDescent="0.2">
      <c r="A150" s="3"/>
      <c r="F150"/>
      <c r="G150" s="16"/>
      <c r="H150" s="16"/>
      <c r="I150" s="16"/>
      <c r="J150" s="16"/>
      <c r="K150" s="16"/>
      <c r="P150"/>
      <c r="U150"/>
      <c r="V150"/>
      <c r="W150"/>
      <c r="X150"/>
      <c r="Y150"/>
      <c r="Z150"/>
      <c r="AJ150"/>
      <c r="AS150" s="54"/>
      <c r="AT150" s="54"/>
      <c r="AY150" s="54"/>
    </row>
    <row r="151" spans="1:51" ht="15" customHeight="1" x14ac:dyDescent="0.2">
      <c r="A151"/>
      <c r="F151"/>
      <c r="G151" s="16"/>
      <c r="H151" s="16"/>
      <c r="I151" s="16"/>
      <c r="J151" s="16"/>
      <c r="K151" s="16"/>
      <c r="P151"/>
      <c r="U151"/>
      <c r="V151"/>
      <c r="W151"/>
      <c r="X151"/>
      <c r="Y151"/>
      <c r="Z151"/>
      <c r="AJ151"/>
      <c r="AS151" s="54"/>
      <c r="AT151" s="54"/>
      <c r="AY151" s="54"/>
    </row>
    <row r="152" spans="1:51" ht="15" customHeight="1" x14ac:dyDescent="0.2">
      <c r="A152" s="3"/>
      <c r="F152"/>
      <c r="G152" s="16"/>
      <c r="H152" s="16"/>
      <c r="I152" s="16"/>
      <c r="J152" s="16"/>
      <c r="K152" s="16"/>
      <c r="P152"/>
      <c r="U152"/>
      <c r="V152"/>
      <c r="W152"/>
      <c r="X152"/>
      <c r="Y152"/>
      <c r="Z152"/>
      <c r="AJ152"/>
      <c r="AS152" s="54"/>
      <c r="AT152" s="54"/>
      <c r="AY152" s="54"/>
    </row>
    <row r="153" spans="1:51" ht="15" customHeight="1" x14ac:dyDescent="0.2">
      <c r="A153"/>
      <c r="F153"/>
      <c r="K153"/>
      <c r="P153"/>
      <c r="U153"/>
      <c r="V153"/>
      <c r="W153"/>
      <c r="X153"/>
      <c r="Y153"/>
      <c r="Z153"/>
      <c r="AJ153"/>
      <c r="AS153" s="54"/>
      <c r="AT153" s="54"/>
      <c r="AY153" s="54"/>
    </row>
    <row r="154" spans="1:51" ht="15" customHeight="1" x14ac:dyDescent="0.2">
      <c r="A154" s="3"/>
      <c r="F154"/>
      <c r="G154" s="16"/>
      <c r="H154" s="16"/>
      <c r="I154" s="16"/>
      <c r="J154" s="54"/>
      <c r="K154" s="54"/>
      <c r="L154" s="10"/>
      <c r="M154" s="10"/>
      <c r="P154"/>
      <c r="U154"/>
      <c r="V154"/>
      <c r="W154"/>
      <c r="X154"/>
      <c r="Y154"/>
      <c r="Z154"/>
      <c r="AJ154"/>
      <c r="AS154" s="54"/>
      <c r="AT154" s="54"/>
      <c r="AY154" s="54"/>
    </row>
    <row r="155" spans="1:51" ht="15" customHeight="1" x14ac:dyDescent="0.2">
      <c r="A155" s="3"/>
      <c r="F155"/>
      <c r="G155" s="16"/>
      <c r="H155" s="16"/>
      <c r="I155" s="16"/>
      <c r="J155" s="54"/>
      <c r="K155" s="54"/>
      <c r="P155"/>
      <c r="U155"/>
      <c r="V155"/>
      <c r="W155"/>
      <c r="X155"/>
      <c r="Y155"/>
      <c r="Z155"/>
      <c r="AJ155"/>
      <c r="AS155" s="54"/>
      <c r="AT155" s="54"/>
      <c r="AY155" s="54"/>
    </row>
    <row r="156" spans="1:51" ht="15" customHeight="1" x14ac:dyDescent="0.2">
      <c r="A156" s="3"/>
      <c r="F156"/>
      <c r="G156" s="16"/>
      <c r="H156" s="16"/>
      <c r="I156" s="16"/>
      <c r="J156" s="54"/>
      <c r="K156" s="54"/>
      <c r="L156" s="3"/>
      <c r="M156" s="3"/>
      <c r="N156" s="10"/>
      <c r="P156"/>
      <c r="U156"/>
      <c r="V156" s="3" t="s">
        <v>85</v>
      </c>
      <c r="W156" s="3" t="s">
        <v>85</v>
      </c>
      <c r="X156" s="10" t="s">
        <v>86</v>
      </c>
      <c r="Y156" s="3" t="s">
        <v>87</v>
      </c>
      <c r="Z156" s="3"/>
      <c r="AA156" s="3" t="s">
        <v>85</v>
      </c>
      <c r="AB156" s="3" t="s">
        <v>85</v>
      </c>
      <c r="AC156" s="10" t="s">
        <v>86</v>
      </c>
      <c r="AD156" s="3" t="s">
        <v>87</v>
      </c>
      <c r="AJ156"/>
      <c r="AS156" s="54"/>
      <c r="AT156" s="54"/>
      <c r="AY156" s="54"/>
    </row>
    <row r="157" spans="1:51" ht="15" customHeight="1" x14ac:dyDescent="0.2">
      <c r="A157" s="3"/>
      <c r="F157"/>
      <c r="I157" s="24"/>
      <c r="J157" s="24"/>
      <c r="K157" s="24"/>
      <c r="P157"/>
      <c r="T157" s="54"/>
      <c r="U157"/>
      <c r="V157"/>
      <c r="W157"/>
      <c r="X157"/>
      <c r="Y157"/>
      <c r="Z157"/>
      <c r="AD157" s="54"/>
      <c r="AJ157"/>
      <c r="AS157" s="54"/>
      <c r="AT157" s="54"/>
      <c r="AY157" s="54"/>
    </row>
    <row r="158" spans="1:51" ht="15" customHeight="1" x14ac:dyDescent="0.2">
      <c r="A158" s="3"/>
      <c r="F158"/>
      <c r="G158" s="54"/>
      <c r="H158" s="54"/>
      <c r="I158" s="54"/>
      <c r="J158" s="54"/>
      <c r="K158" s="54"/>
      <c r="P158"/>
      <c r="T158" s="54"/>
      <c r="U158"/>
      <c r="V158"/>
      <c r="W158"/>
      <c r="X158"/>
      <c r="Y158"/>
      <c r="Z158"/>
      <c r="AD158" s="54"/>
      <c r="AJ158"/>
      <c r="AS158" s="54"/>
      <c r="AT158" s="54"/>
      <c r="AY158" s="54"/>
    </row>
    <row r="159" spans="1:51" ht="15" customHeight="1" x14ac:dyDescent="0.2">
      <c r="A159" s="3"/>
      <c r="F159"/>
      <c r="G159" s="54"/>
      <c r="H159" s="54"/>
      <c r="I159" s="54"/>
      <c r="J159" s="54"/>
      <c r="K159" s="54"/>
      <c r="P159"/>
      <c r="T159" s="54"/>
      <c r="U159"/>
      <c r="V159"/>
      <c r="W159"/>
      <c r="X159"/>
      <c r="Y159"/>
      <c r="Z159"/>
      <c r="AD159" s="54"/>
      <c r="AJ159"/>
      <c r="AS159" s="54"/>
      <c r="AT159" s="54"/>
      <c r="AY159" s="54"/>
    </row>
    <row r="160" spans="1:51" ht="15" customHeight="1" x14ac:dyDescent="0.2">
      <c r="A160" s="3"/>
      <c r="F160"/>
      <c r="G160" s="16"/>
      <c r="H160" s="16"/>
      <c r="I160" s="54"/>
      <c r="J160" s="16"/>
      <c r="K160" s="16"/>
      <c r="P160"/>
      <c r="T160" s="54"/>
      <c r="U160"/>
      <c r="V160"/>
      <c r="W160"/>
      <c r="X160"/>
      <c r="Y160"/>
      <c r="Z160"/>
      <c r="AJ160"/>
      <c r="AS160" s="54"/>
      <c r="AT160" s="54"/>
      <c r="AY160" s="54"/>
    </row>
    <row r="161" spans="1:51" ht="15" customHeight="1" x14ac:dyDescent="0.2">
      <c r="A161" s="3"/>
      <c r="F161"/>
      <c r="G161" s="16"/>
      <c r="H161" s="16"/>
      <c r="I161" s="16"/>
      <c r="J161" s="54"/>
      <c r="K161" s="54"/>
      <c r="P161"/>
      <c r="T161" s="54"/>
      <c r="U161"/>
      <c r="V161"/>
      <c r="W161"/>
      <c r="X161"/>
      <c r="Y161"/>
      <c r="Z161"/>
      <c r="AJ161"/>
      <c r="AS161" s="54"/>
      <c r="AT161" s="54"/>
      <c r="AY161" s="54"/>
    </row>
    <row r="162" spans="1:51" ht="15" customHeight="1" x14ac:dyDescent="0.2">
      <c r="A162" s="3"/>
      <c r="F162"/>
      <c r="G162" s="16"/>
      <c r="H162" s="16"/>
      <c r="I162" s="16"/>
      <c r="J162" s="54"/>
      <c r="K162" s="54"/>
      <c r="P162"/>
      <c r="T162" s="54"/>
      <c r="U162"/>
      <c r="V162"/>
      <c r="W162"/>
      <c r="X162"/>
      <c r="Y162"/>
      <c r="Z162"/>
      <c r="AJ162"/>
      <c r="AS162" s="54"/>
      <c r="AT162" s="54"/>
      <c r="AY162" s="54"/>
    </row>
    <row r="163" spans="1:51" ht="15" customHeight="1" x14ac:dyDescent="0.2">
      <c r="A163"/>
      <c r="F163"/>
      <c r="K163"/>
      <c r="P163"/>
      <c r="T163" s="54"/>
      <c r="U163"/>
      <c r="V163"/>
      <c r="W163"/>
      <c r="X163"/>
      <c r="Y163"/>
      <c r="Z163"/>
      <c r="AJ163"/>
      <c r="AS163" s="54"/>
      <c r="AT163" s="54"/>
      <c r="AY163" s="54"/>
    </row>
    <row r="164" spans="1:51" ht="15" customHeight="1" x14ac:dyDescent="0.2">
      <c r="A164"/>
      <c r="F164"/>
      <c r="K164"/>
      <c r="P164"/>
      <c r="T164" s="54"/>
      <c r="U164"/>
      <c r="V164"/>
      <c r="W164"/>
      <c r="X164"/>
      <c r="Y164"/>
      <c r="Z164"/>
      <c r="AJ164"/>
      <c r="AS164" s="54"/>
      <c r="AT164" s="54"/>
      <c r="AY164" s="54"/>
    </row>
    <row r="165" spans="1:51" ht="15" customHeight="1" x14ac:dyDescent="0.2">
      <c r="A165"/>
      <c r="F165"/>
      <c r="K165"/>
      <c r="P165"/>
      <c r="T165" s="54"/>
      <c r="U165"/>
      <c r="V165"/>
      <c r="W165"/>
      <c r="X165"/>
      <c r="Y165"/>
      <c r="Z165"/>
      <c r="AJ165"/>
      <c r="AS165" s="54"/>
      <c r="AT165" s="54"/>
      <c r="AY165" s="54"/>
    </row>
    <row r="166" spans="1:51" ht="15" customHeight="1" x14ac:dyDescent="0.2">
      <c r="A166"/>
      <c r="F166"/>
      <c r="K166"/>
      <c r="P166"/>
      <c r="T166" s="54"/>
      <c r="U166"/>
      <c r="V166"/>
      <c r="W166"/>
      <c r="X166"/>
      <c r="Y166"/>
      <c r="Z166"/>
      <c r="AJ166"/>
      <c r="AS166" s="54"/>
      <c r="AT166" s="54"/>
      <c r="AY166" s="54"/>
    </row>
    <row r="167" spans="1:51" ht="15" customHeight="1" x14ac:dyDescent="0.2">
      <c r="A167"/>
      <c r="F167"/>
      <c r="K167"/>
      <c r="P167"/>
      <c r="T167" s="54"/>
      <c r="U167"/>
      <c r="V167"/>
      <c r="W167"/>
      <c r="X167"/>
      <c r="Y167"/>
      <c r="Z167"/>
      <c r="AJ167"/>
      <c r="AS167" s="54"/>
      <c r="AT167" s="54"/>
      <c r="AY167" s="54"/>
    </row>
    <row r="168" spans="1:51" ht="15" customHeight="1" x14ac:dyDescent="0.2">
      <c r="A168"/>
      <c r="F168"/>
      <c r="K168"/>
      <c r="P168"/>
      <c r="T168" s="54"/>
      <c r="U168"/>
      <c r="V168"/>
      <c r="W168"/>
      <c r="X168"/>
      <c r="Y168"/>
      <c r="Z168"/>
      <c r="AJ168"/>
      <c r="AS168" s="54"/>
      <c r="AT168" s="54"/>
      <c r="AY168" s="54"/>
    </row>
    <row r="169" spans="1:51" ht="15" customHeight="1" x14ac:dyDescent="0.2">
      <c r="A169"/>
      <c r="F169"/>
      <c r="K169"/>
      <c r="P169"/>
      <c r="T169" s="54"/>
      <c r="U169"/>
      <c r="V169"/>
      <c r="W169"/>
      <c r="X169"/>
      <c r="Y169"/>
      <c r="Z169"/>
      <c r="AJ169"/>
      <c r="AS169" s="54"/>
      <c r="AT169" s="54"/>
      <c r="AY169" s="54"/>
    </row>
    <row r="170" spans="1:51" ht="15" customHeight="1" x14ac:dyDescent="0.2">
      <c r="A170"/>
      <c r="F170"/>
      <c r="K170"/>
      <c r="P170"/>
      <c r="T170" s="54"/>
      <c r="U170"/>
      <c r="V170"/>
      <c r="W170"/>
      <c r="X170"/>
      <c r="Y170"/>
      <c r="Z170"/>
      <c r="AJ170"/>
      <c r="AS170" s="54"/>
      <c r="AT170" s="54"/>
      <c r="AY170" s="54"/>
    </row>
    <row r="171" spans="1:51" ht="15" customHeight="1" x14ac:dyDescent="0.2">
      <c r="A171"/>
      <c r="F171"/>
      <c r="K171"/>
      <c r="P171"/>
      <c r="T171" s="54"/>
      <c r="U171"/>
      <c r="V171"/>
      <c r="W171"/>
      <c r="X171"/>
      <c r="Y171"/>
      <c r="Z171"/>
      <c r="AJ171"/>
      <c r="AS171" s="54"/>
      <c r="AT171" s="54"/>
      <c r="AY171" s="54"/>
    </row>
    <row r="172" spans="1:51" ht="15" customHeight="1" x14ac:dyDescent="0.2">
      <c r="A172"/>
      <c r="F172"/>
      <c r="K172"/>
      <c r="P172"/>
      <c r="T172" s="54"/>
      <c r="U172"/>
      <c r="V172"/>
      <c r="W172"/>
      <c r="X172"/>
      <c r="Y172"/>
      <c r="Z172"/>
      <c r="AJ172"/>
      <c r="AS172" s="54"/>
      <c r="AT172" s="54"/>
      <c r="AY172" s="54"/>
    </row>
    <row r="173" spans="1:51" ht="15" customHeight="1" x14ac:dyDescent="0.2">
      <c r="A173"/>
      <c r="F173"/>
      <c r="K173"/>
      <c r="P173"/>
      <c r="T173" s="54"/>
      <c r="U173"/>
      <c r="V173"/>
      <c r="W173"/>
      <c r="X173"/>
      <c r="Y173"/>
      <c r="Z173"/>
      <c r="AJ173"/>
      <c r="AS173" s="54"/>
      <c r="AT173" s="54"/>
      <c r="AY173" s="54"/>
    </row>
    <row r="174" spans="1:51" ht="15" customHeight="1" x14ac:dyDescent="0.2">
      <c r="A174"/>
      <c r="F174"/>
      <c r="K174"/>
      <c r="P174"/>
      <c r="T174" s="54"/>
      <c r="U174"/>
      <c r="V174"/>
      <c r="W174"/>
      <c r="X174"/>
      <c r="Y174"/>
      <c r="Z174"/>
      <c r="AJ174"/>
      <c r="AS174" s="54"/>
      <c r="AT174" s="54"/>
      <c r="AY174" s="54"/>
    </row>
    <row r="175" spans="1:51" ht="15" customHeight="1" x14ac:dyDescent="0.2">
      <c r="K175"/>
      <c r="P175"/>
      <c r="T175" s="54"/>
      <c r="U175"/>
      <c r="V175"/>
      <c r="W175"/>
      <c r="X175"/>
      <c r="Y175"/>
      <c r="Z175"/>
      <c r="AJ175"/>
      <c r="AS175" s="54"/>
      <c r="AT175" s="54"/>
      <c r="AY175" s="54"/>
    </row>
    <row r="176" spans="1:51" ht="15" customHeight="1" x14ac:dyDescent="0.2">
      <c r="K176"/>
      <c r="P176"/>
      <c r="T176" s="54"/>
      <c r="U176"/>
      <c r="V176"/>
      <c r="W176"/>
      <c r="X176"/>
      <c r="Y176"/>
      <c r="Z176"/>
      <c r="AJ176"/>
      <c r="AS176" s="54"/>
      <c r="AT176" s="54"/>
      <c r="AY176" s="54"/>
    </row>
    <row r="177" spans="7:51" ht="15" customHeight="1" x14ac:dyDescent="0.2">
      <c r="K177"/>
      <c r="P177"/>
      <c r="T177" s="54"/>
      <c r="U177"/>
      <c r="V177"/>
      <c r="W177"/>
      <c r="X177"/>
      <c r="Y177"/>
      <c r="Z177"/>
      <c r="AJ177"/>
      <c r="AS177" s="54"/>
      <c r="AT177" s="54"/>
      <c r="AY177" s="54"/>
    </row>
    <row r="178" spans="7:51" ht="15" customHeight="1" x14ac:dyDescent="0.2">
      <c r="G178" s="16"/>
      <c r="H178" s="16"/>
      <c r="K178"/>
      <c r="P178"/>
      <c r="T178" s="54"/>
      <c r="U178"/>
      <c r="V178"/>
      <c r="W178"/>
      <c r="X178"/>
      <c r="Y178"/>
      <c r="Z178"/>
      <c r="AJ178"/>
      <c r="AS178" s="54"/>
      <c r="AT178" s="54"/>
      <c r="AY178" s="54"/>
    </row>
    <row r="179" spans="7:51" ht="15" customHeight="1" x14ac:dyDescent="0.2">
      <c r="G179" s="16"/>
      <c r="H179" s="16"/>
      <c r="K179"/>
      <c r="P179"/>
      <c r="T179" s="54"/>
      <c r="U179"/>
      <c r="V179"/>
      <c r="W179"/>
      <c r="X179"/>
      <c r="Y179"/>
      <c r="Z179"/>
      <c r="AJ179"/>
      <c r="AS179" s="54"/>
      <c r="AT179" s="54"/>
      <c r="AY179" s="54"/>
    </row>
    <row r="180" spans="7:51" ht="15" customHeight="1" x14ac:dyDescent="0.2">
      <c r="G180" s="16"/>
      <c r="H180" s="16"/>
      <c r="K180"/>
      <c r="P180"/>
      <c r="U180"/>
      <c r="V180"/>
      <c r="W180"/>
      <c r="X180"/>
      <c r="Y180"/>
      <c r="Z180"/>
      <c r="AJ180"/>
      <c r="AT180"/>
      <c r="AY180"/>
    </row>
    <row r="181" spans="7:51" ht="15" customHeight="1" x14ac:dyDescent="0.2">
      <c r="G181" s="16"/>
      <c r="H181" s="16"/>
      <c r="K181"/>
      <c r="P181"/>
      <c r="U181"/>
      <c r="V181"/>
      <c r="W181"/>
      <c r="X181"/>
      <c r="Y181"/>
      <c r="Z181"/>
      <c r="AJ181"/>
      <c r="AT181"/>
      <c r="AY181"/>
    </row>
    <row r="182" spans="7:51" ht="15" customHeight="1" x14ac:dyDescent="0.2">
      <c r="G182" s="16"/>
      <c r="H182" s="16"/>
      <c r="K182"/>
      <c r="P182"/>
      <c r="U182"/>
      <c r="V182"/>
      <c r="W182"/>
      <c r="X182"/>
      <c r="Y182"/>
      <c r="Z182"/>
      <c r="AJ182"/>
      <c r="AT182"/>
      <c r="AY182"/>
    </row>
    <row r="183" spans="7:51" ht="15" customHeight="1" x14ac:dyDescent="0.2">
      <c r="G183" s="16"/>
      <c r="H183" s="16"/>
      <c r="K183"/>
      <c r="P183"/>
      <c r="U183"/>
      <c r="V183"/>
      <c r="W183"/>
      <c r="X183"/>
      <c r="Y183"/>
      <c r="Z183"/>
      <c r="AJ183"/>
      <c r="AT183"/>
      <c r="AY183"/>
    </row>
    <row r="184" spans="7:51" ht="15" customHeight="1" x14ac:dyDescent="0.2">
      <c r="G184" s="16"/>
      <c r="H184" s="16"/>
      <c r="K184"/>
      <c r="P184"/>
      <c r="U184"/>
      <c r="V184"/>
      <c r="W184"/>
      <c r="X184"/>
      <c r="Y184"/>
      <c r="Z184"/>
      <c r="AJ184"/>
      <c r="AT184"/>
      <c r="AY184"/>
    </row>
    <row r="185" spans="7:51" ht="15" customHeight="1" x14ac:dyDescent="0.2">
      <c r="G185" s="16"/>
      <c r="H185" s="16"/>
      <c r="K185"/>
      <c r="P185"/>
      <c r="U185"/>
      <c r="V185"/>
      <c r="W185"/>
      <c r="X185"/>
      <c r="Y185"/>
      <c r="Z185"/>
      <c r="AJ185"/>
      <c r="AT185"/>
      <c r="AY185"/>
    </row>
    <row r="186" spans="7:51" ht="15" customHeight="1" x14ac:dyDescent="0.2">
      <c r="G186" s="16"/>
      <c r="H186" s="16"/>
      <c r="K186"/>
      <c r="P186"/>
      <c r="U186"/>
      <c r="V186"/>
      <c r="W186"/>
      <c r="X186"/>
      <c r="Y186"/>
      <c r="Z186"/>
      <c r="AJ186"/>
      <c r="AT186"/>
      <c r="AY186"/>
    </row>
    <row r="187" spans="7:51" ht="15" customHeight="1" x14ac:dyDescent="0.2">
      <c r="G187" s="16"/>
      <c r="H187" s="16"/>
      <c r="K187"/>
      <c r="P187"/>
      <c r="U187"/>
      <c r="V187"/>
      <c r="W187"/>
      <c r="X187"/>
      <c r="Y187"/>
      <c r="Z187"/>
      <c r="AJ187"/>
      <c r="AT187"/>
      <c r="AY187"/>
    </row>
    <row r="188" spans="7:51" ht="15" customHeight="1" x14ac:dyDescent="0.2">
      <c r="G188" s="16"/>
      <c r="H188" s="16"/>
      <c r="K188"/>
      <c r="P188"/>
      <c r="U188"/>
      <c r="V188"/>
      <c r="W188"/>
      <c r="X188"/>
      <c r="Y188"/>
      <c r="Z188"/>
      <c r="AJ188"/>
      <c r="AT188"/>
      <c r="AY188"/>
    </row>
    <row r="189" spans="7:51" ht="15" customHeight="1" x14ac:dyDescent="0.2">
      <c r="G189" s="16"/>
      <c r="H189" s="16"/>
      <c r="K189"/>
      <c r="P189"/>
      <c r="U189"/>
      <c r="V189"/>
      <c r="W189"/>
      <c r="X189"/>
      <c r="Y189"/>
      <c r="Z189"/>
      <c r="AJ189"/>
      <c r="AT189"/>
      <c r="AY189"/>
    </row>
    <row r="190" spans="7:51" ht="15" customHeight="1" x14ac:dyDescent="0.2">
      <c r="G190" s="16"/>
      <c r="H190" s="16"/>
      <c r="K190"/>
      <c r="P190"/>
      <c r="U190"/>
      <c r="V190"/>
      <c r="W190"/>
      <c r="X190"/>
      <c r="Y190"/>
      <c r="Z190"/>
      <c r="AJ190"/>
      <c r="AT190"/>
      <c r="AY190"/>
    </row>
    <row r="191" spans="7:51" ht="15" customHeight="1" x14ac:dyDescent="0.2">
      <c r="G191" s="16"/>
      <c r="H191" s="16"/>
    </row>
    <row r="192" spans="7:51" ht="15" customHeight="1" x14ac:dyDescent="0.2">
      <c r="G192" s="16"/>
      <c r="H192" s="16"/>
    </row>
    <row r="193" spans="7:8" ht="15" customHeight="1" x14ac:dyDescent="0.2">
      <c r="G193" s="16"/>
      <c r="H193" s="16"/>
    </row>
    <row r="194" spans="7:8" ht="15" customHeight="1" x14ac:dyDescent="0.2">
      <c r="G194" s="16"/>
      <c r="H194" s="16"/>
    </row>
    <row r="195" spans="7:8" ht="15" customHeight="1" x14ac:dyDescent="0.2">
      <c r="G195" s="16"/>
      <c r="H195" s="16"/>
    </row>
    <row r="196" spans="7:8" ht="15" customHeight="1" x14ac:dyDescent="0.2">
      <c r="G196" s="16"/>
      <c r="H196" s="16"/>
    </row>
    <row r="197" spans="7:8" ht="15" customHeight="1" x14ac:dyDescent="0.2">
      <c r="G197" s="54"/>
      <c r="H197" s="54"/>
    </row>
    <row r="198" spans="7:8" ht="15" customHeight="1" x14ac:dyDescent="0.2">
      <c r="G198" s="16"/>
      <c r="H198" s="16"/>
    </row>
    <row r="199" spans="7:8" ht="15" customHeight="1" x14ac:dyDescent="0.2">
      <c r="G199" s="16"/>
      <c r="H199" s="16"/>
    </row>
    <row r="200" spans="7:8" ht="15" customHeight="1" x14ac:dyDescent="0.2">
      <c r="G200" s="16"/>
      <c r="H200" s="16"/>
    </row>
    <row r="201" spans="7:8" ht="15" customHeight="1" x14ac:dyDescent="0.2"/>
    <row r="202" spans="7:8" ht="15" customHeight="1" x14ac:dyDescent="0.2">
      <c r="G202" s="16"/>
      <c r="H202" s="16"/>
    </row>
    <row r="203" spans="7:8" ht="15" customHeight="1" x14ac:dyDescent="0.2">
      <c r="G203" s="16"/>
      <c r="H203" s="16"/>
    </row>
    <row r="204" spans="7:8" ht="15" customHeight="1" x14ac:dyDescent="0.2">
      <c r="G204" s="54"/>
      <c r="H204" s="54"/>
    </row>
    <row r="205" spans="7:8" ht="15" customHeight="1" x14ac:dyDescent="0.2">
      <c r="G205" s="16"/>
      <c r="H205" s="16"/>
    </row>
    <row r="206" spans="7:8" ht="15" customHeight="1" x14ac:dyDescent="0.2">
      <c r="G206" s="16"/>
      <c r="H206" s="16"/>
    </row>
    <row r="207" spans="7:8" ht="15" customHeight="1" x14ac:dyDescent="0.2">
      <c r="G207" s="54"/>
      <c r="H207" s="54"/>
    </row>
    <row r="208" spans="7:8" ht="15" customHeight="1" x14ac:dyDescent="0.2">
      <c r="G208" s="16"/>
      <c r="H208" s="16"/>
    </row>
    <row r="209" spans="7:8" ht="15" customHeight="1" x14ac:dyDescent="0.2">
      <c r="G209" s="16"/>
      <c r="H209" s="16"/>
    </row>
    <row r="210" spans="7:8" ht="15" customHeight="1" x14ac:dyDescent="0.2"/>
    <row r="211" spans="7:8" ht="15" customHeight="1" x14ac:dyDescent="0.2">
      <c r="G211" s="16"/>
      <c r="H211" s="16"/>
    </row>
    <row r="212" spans="7:8" ht="15" customHeight="1" x14ac:dyDescent="0.2">
      <c r="G212" s="16"/>
      <c r="H212" s="16"/>
    </row>
    <row r="213" spans="7:8" ht="15" customHeight="1" x14ac:dyDescent="0.2">
      <c r="G213" s="16"/>
      <c r="H213" s="16"/>
    </row>
    <row r="214" spans="7:8" ht="15" customHeight="1" x14ac:dyDescent="0.2">
      <c r="G214" s="16"/>
      <c r="H214" s="16"/>
    </row>
    <row r="215" spans="7:8" ht="15" customHeight="1" x14ac:dyDescent="0.2"/>
    <row r="216" spans="7:8" ht="15" customHeight="1" x14ac:dyDescent="0.2"/>
    <row r="217" spans="7:8" ht="15" customHeight="1" x14ac:dyDescent="0.2"/>
    <row r="218" spans="7:8" ht="15" customHeight="1" x14ac:dyDescent="0.2">
      <c r="G218" s="16"/>
      <c r="H218" s="16"/>
    </row>
    <row r="219" spans="7:8" ht="15" customHeight="1" x14ac:dyDescent="0.2">
      <c r="G219" s="16"/>
      <c r="H219" s="16"/>
    </row>
    <row r="220" spans="7:8" ht="15" customHeight="1" x14ac:dyDescent="0.2">
      <c r="G220" s="16"/>
      <c r="H220" s="16"/>
    </row>
    <row r="221" spans="7:8" ht="15" customHeight="1" x14ac:dyDescent="0.2"/>
    <row r="222" spans="7:8" ht="15" customHeight="1" x14ac:dyDescent="0.2">
      <c r="G222" s="16"/>
      <c r="H222" s="16"/>
    </row>
    <row r="223" spans="7:8" x14ac:dyDescent="0.2">
      <c r="G223" s="16"/>
      <c r="H223" s="16"/>
    </row>
    <row r="224" spans="7:8" x14ac:dyDescent="0.2">
      <c r="G224" s="16"/>
      <c r="H224" s="16"/>
    </row>
    <row r="226" spans="7:8" x14ac:dyDescent="0.2">
      <c r="G226" s="54"/>
      <c r="H226" s="54"/>
    </row>
    <row r="227" spans="7:8" x14ac:dyDescent="0.2">
      <c r="G227" s="54"/>
      <c r="H227" s="54"/>
    </row>
    <row r="228" spans="7:8" x14ac:dyDescent="0.2">
      <c r="G228" s="16"/>
      <c r="H228" s="16"/>
    </row>
    <row r="229" spans="7:8" x14ac:dyDescent="0.2">
      <c r="G229" s="16"/>
      <c r="H229" s="16"/>
    </row>
    <row r="230" spans="7:8" x14ac:dyDescent="0.2">
      <c r="G230" s="16"/>
      <c r="H230" s="16"/>
    </row>
  </sheetData>
  <sheetProtection formatCells="0" formatColumns="0" formatRows="0" insertColumns="0" insertRows="0" insertHyperlinks="0" deleteColumns="0" deleteRows="0" sort="0" autoFilter="0" pivotTables="0"/>
  <mergeCells count="47">
    <mergeCell ref="AF70:AI70"/>
    <mergeCell ref="AK70:AN70"/>
    <mergeCell ref="AP70:AS70"/>
    <mergeCell ref="AU70:AX70"/>
    <mergeCell ref="AZ70:BC70"/>
    <mergeCell ref="B70:E70"/>
    <mergeCell ref="G70:J70"/>
    <mergeCell ref="L70:O70"/>
    <mergeCell ref="Q70:T70"/>
    <mergeCell ref="V70:Y70"/>
    <mergeCell ref="AA70:AD70"/>
    <mergeCell ref="AH7:AI7"/>
    <mergeCell ref="AM7:AN7"/>
    <mergeCell ref="AR7:AS7"/>
    <mergeCell ref="AW7:AX7"/>
    <mergeCell ref="BB7:BC7"/>
    <mergeCell ref="BG7:BH7"/>
    <mergeCell ref="D7:E7"/>
    <mergeCell ref="I7:J7"/>
    <mergeCell ref="N7:O7"/>
    <mergeCell ref="S7:T7"/>
    <mergeCell ref="X7:Y7"/>
    <mergeCell ref="AC7:AD7"/>
    <mergeCell ref="AF6:AI6"/>
    <mergeCell ref="AK6:AN6"/>
    <mergeCell ref="AP6:AS6"/>
    <mergeCell ref="AU6:AX6"/>
    <mergeCell ref="AZ6:BC6"/>
    <mergeCell ref="BE6:BH6"/>
    <mergeCell ref="B6:E6"/>
    <mergeCell ref="G6:J6"/>
    <mergeCell ref="L6:O6"/>
    <mergeCell ref="Q6:T6"/>
    <mergeCell ref="V6:Y6"/>
    <mergeCell ref="AA6:AD6"/>
    <mergeCell ref="AF5:AI5"/>
    <mergeCell ref="AK5:AN5"/>
    <mergeCell ref="AP5:AS5"/>
    <mergeCell ref="AU5:AX5"/>
    <mergeCell ref="AZ5:BC5"/>
    <mergeCell ref="BE5:BH5"/>
    <mergeCell ref="B5:E5"/>
    <mergeCell ref="G5:J5"/>
    <mergeCell ref="L5:O5"/>
    <mergeCell ref="Q5:T5"/>
    <mergeCell ref="V5:Y5"/>
    <mergeCell ref="AA5:AD5"/>
  </mergeCells>
  <pageMargins left="0.75" right="0" top="0.35" bottom="0" header="0.26" footer="0.47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REG5</vt:lpstr>
      <vt:lpstr>'REG5'!Print_Area</vt:lpstr>
      <vt:lpstr>'REG5'!Print_Titles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Kenneth M. Carlos</dc:creator>
  <cp:lastModifiedBy>Ryan Kenneth M. Carlos</cp:lastModifiedBy>
  <dcterms:created xsi:type="dcterms:W3CDTF">2025-01-22T07:40:47Z</dcterms:created>
  <dcterms:modified xsi:type="dcterms:W3CDTF">2025-01-22T07:41:00Z</dcterms:modified>
</cp:coreProperties>
</file>