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For Web Upload\June 2023\Financial Profile\"/>
    </mc:Choice>
  </mc:AlternateContent>
  <bookViews>
    <workbookView xWindow="0" yWindow="0" windowWidth="23040" windowHeight="8496"/>
  </bookViews>
  <sheets>
    <sheet name="REG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'REG5'!$AZ:$BH</definedName>
    <definedName name="_xlnm.Print_Titles" localSheetId="0">'REG5'!$A:$A,'REG5'!$1:$4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  <definedName name="wcta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3" i="1" l="1"/>
  <c r="BG75" i="1" l="1"/>
  <c r="BH75" i="1" s="1"/>
  <c r="BF75" i="1"/>
  <c r="BE75" i="1"/>
  <c r="BB75" i="1"/>
  <c r="BC75" i="1" s="1"/>
  <c r="AW75" i="1"/>
  <c r="AX75" i="1" s="1"/>
  <c r="AS75" i="1"/>
  <c r="AR75" i="1"/>
  <c r="AM75" i="1"/>
  <c r="AN75" i="1" s="1"/>
  <c r="AH75" i="1"/>
  <c r="AI75" i="1" s="1"/>
  <c r="AC75" i="1"/>
  <c r="AD75" i="1" s="1"/>
  <c r="X75" i="1"/>
  <c r="Y75" i="1" s="1"/>
  <c r="N75" i="1"/>
  <c r="O75" i="1" s="1"/>
  <c r="J75" i="1"/>
  <c r="I75" i="1"/>
  <c r="D75" i="1"/>
  <c r="E75" i="1" s="1"/>
  <c r="BB74" i="1"/>
  <c r="BC74" i="1" s="1"/>
  <c r="AV74" i="1"/>
  <c r="AW74" i="1" s="1"/>
  <c r="AX74" i="1" s="1"/>
  <c r="AU74" i="1"/>
  <c r="AS74" i="1"/>
  <c r="AR74" i="1"/>
  <c r="AQ74" i="1"/>
  <c r="AP74" i="1"/>
  <c r="AL74" i="1"/>
  <c r="AK74" i="1"/>
  <c r="AM74" i="1" s="1"/>
  <c r="AN74" i="1" s="1"/>
  <c r="AG74" i="1"/>
  <c r="AH74" i="1" s="1"/>
  <c r="AI74" i="1" s="1"/>
  <c r="AF74" i="1"/>
  <c r="AC74" i="1"/>
  <c r="AD74" i="1" s="1"/>
  <c r="AB74" i="1"/>
  <c r="AA74" i="1"/>
  <c r="W74" i="1"/>
  <c r="V74" i="1"/>
  <c r="X74" i="1" s="1"/>
  <c r="Y74" i="1" s="1"/>
  <c r="R74" i="1"/>
  <c r="Q74" i="1"/>
  <c r="M74" i="1"/>
  <c r="L74" i="1"/>
  <c r="N74" i="1" s="1"/>
  <c r="O74" i="1" s="1"/>
  <c r="I74" i="1"/>
  <c r="J74" i="1" s="1"/>
  <c r="H74" i="1"/>
  <c r="G74" i="1"/>
  <c r="C74" i="1"/>
  <c r="B74" i="1"/>
  <c r="D74" i="1" s="1"/>
  <c r="E74" i="1" s="1"/>
  <c r="BF73" i="1"/>
  <c r="BE73" i="1"/>
  <c r="BG73" i="1" s="1"/>
  <c r="BH73" i="1" s="1"/>
  <c r="BB73" i="1"/>
  <c r="BC73" i="1" s="1"/>
  <c r="AV73" i="1"/>
  <c r="AU73" i="1"/>
  <c r="AW73" i="1" s="1"/>
  <c r="AX73" i="1" s="1"/>
  <c r="AQ73" i="1"/>
  <c r="AR73" i="1" s="1"/>
  <c r="AS73" i="1" s="1"/>
  <c r="AP73" i="1"/>
  <c r="AM73" i="1"/>
  <c r="AN73" i="1" s="1"/>
  <c r="AL73" i="1"/>
  <c r="AK73" i="1"/>
  <c r="AG73" i="1"/>
  <c r="AF73" i="1"/>
  <c r="AH73" i="1" s="1"/>
  <c r="AI73" i="1" s="1"/>
  <c r="AB73" i="1"/>
  <c r="AC73" i="1" s="1"/>
  <c r="AD73" i="1" s="1"/>
  <c r="AA73" i="1"/>
  <c r="X73" i="1"/>
  <c r="Y73" i="1" s="1"/>
  <c r="W73" i="1"/>
  <c r="V73" i="1"/>
  <c r="R73" i="1"/>
  <c r="Q73" i="1"/>
  <c r="M73" i="1"/>
  <c r="L73" i="1"/>
  <c r="N73" i="1" s="1"/>
  <c r="O73" i="1" s="1"/>
  <c r="H73" i="1"/>
  <c r="G73" i="1"/>
  <c r="D73" i="1"/>
  <c r="E73" i="1" s="1"/>
  <c r="B73" i="1"/>
  <c r="BF72" i="1"/>
  <c r="BE72" i="1"/>
  <c r="BG72" i="1" s="1"/>
  <c r="BH72" i="1" s="1"/>
  <c r="BB72" i="1"/>
  <c r="BC72" i="1" s="1"/>
  <c r="AW72" i="1"/>
  <c r="AX72" i="1" s="1"/>
  <c r="AS72" i="1"/>
  <c r="AR72" i="1"/>
  <c r="AN72" i="1"/>
  <c r="AM72" i="1"/>
  <c r="AI72" i="1"/>
  <c r="AH72" i="1"/>
  <c r="AD72" i="1"/>
  <c r="AC72" i="1"/>
  <c r="X72" i="1"/>
  <c r="Y72" i="1" s="1"/>
  <c r="N72" i="1"/>
  <c r="O72" i="1" s="1"/>
  <c r="J72" i="1"/>
  <c r="I72" i="1"/>
  <c r="E72" i="1"/>
  <c r="D72" i="1"/>
  <c r="BF71" i="1"/>
  <c r="BE71" i="1"/>
  <c r="BG71" i="1" s="1"/>
  <c r="BH71" i="1" s="1"/>
  <c r="BB71" i="1"/>
  <c r="BC71" i="1" s="1"/>
  <c r="AW71" i="1"/>
  <c r="AX71" i="1" s="1"/>
  <c r="AS71" i="1"/>
  <c r="AR71" i="1"/>
  <c r="AN71" i="1"/>
  <c r="AM71" i="1"/>
  <c r="AI71" i="1"/>
  <c r="AH71" i="1"/>
  <c r="AD71" i="1"/>
  <c r="AC71" i="1"/>
  <c r="X71" i="1"/>
  <c r="Y71" i="1" s="1"/>
  <c r="N71" i="1"/>
  <c r="O71" i="1" s="1"/>
  <c r="J71" i="1"/>
  <c r="I71" i="1"/>
  <c r="E71" i="1"/>
  <c r="D71" i="1"/>
  <c r="BH70" i="1"/>
  <c r="BF70" i="1"/>
  <c r="BE70" i="1"/>
  <c r="BC70" i="1"/>
  <c r="AX70" i="1"/>
  <c r="AS70" i="1"/>
  <c r="AN70" i="1"/>
  <c r="AI70" i="1"/>
  <c r="AD70" i="1"/>
  <c r="AC70" i="1"/>
  <c r="Y70" i="1"/>
  <c r="T70" i="1"/>
  <c r="O70" i="1"/>
  <c r="J70" i="1"/>
  <c r="E70" i="1"/>
  <c r="BF69" i="1"/>
  <c r="BH69" i="1" s="1"/>
  <c r="BC69" i="1"/>
  <c r="T69" i="1"/>
  <c r="O69" i="1"/>
  <c r="J69" i="1"/>
  <c r="BB68" i="1"/>
  <c r="BC68" i="1" s="1"/>
  <c r="AV68" i="1"/>
  <c r="AW68" i="1" s="1"/>
  <c r="AX68" i="1" s="1"/>
  <c r="AU68" i="1"/>
  <c r="AR68" i="1"/>
  <c r="AS68" i="1" s="1"/>
  <c r="AQ68" i="1"/>
  <c r="AP68" i="1"/>
  <c r="AL68" i="1"/>
  <c r="AK68" i="1"/>
  <c r="AM68" i="1" s="1"/>
  <c r="AN68" i="1" s="1"/>
  <c r="AG68" i="1"/>
  <c r="AH68" i="1" s="1"/>
  <c r="AI68" i="1" s="1"/>
  <c r="AF68" i="1"/>
  <c r="AD68" i="1"/>
  <c r="AC68" i="1"/>
  <c r="AB68" i="1"/>
  <c r="AA68" i="1"/>
  <c r="W68" i="1"/>
  <c r="V68" i="1"/>
  <c r="X68" i="1" s="1"/>
  <c r="Y68" i="1" s="1"/>
  <c r="R68" i="1"/>
  <c r="Q68" i="1"/>
  <c r="M68" i="1"/>
  <c r="L68" i="1"/>
  <c r="I68" i="1"/>
  <c r="J68" i="1" s="1"/>
  <c r="H68" i="1"/>
  <c r="G68" i="1"/>
  <c r="C68" i="1"/>
  <c r="B68" i="1"/>
  <c r="D68" i="1" s="1"/>
  <c r="E68" i="1" s="1"/>
  <c r="BE67" i="1"/>
  <c r="BB67" i="1"/>
  <c r="BC67" i="1" s="1"/>
  <c r="AV67" i="1"/>
  <c r="AU67" i="1"/>
  <c r="AW67" i="1" s="1"/>
  <c r="AX67" i="1" s="1"/>
  <c r="AQ67" i="1"/>
  <c r="AR67" i="1" s="1"/>
  <c r="AS67" i="1" s="1"/>
  <c r="AP67" i="1"/>
  <c r="AM67" i="1"/>
  <c r="AN67" i="1" s="1"/>
  <c r="AL67" i="1"/>
  <c r="AK67" i="1"/>
  <c r="AG67" i="1"/>
  <c r="AF67" i="1"/>
  <c r="AH67" i="1" s="1"/>
  <c r="AI67" i="1" s="1"/>
  <c r="AB67" i="1"/>
  <c r="AC67" i="1" s="1"/>
  <c r="AD67" i="1" s="1"/>
  <c r="AA67" i="1"/>
  <c r="Y67" i="1"/>
  <c r="X67" i="1"/>
  <c r="W67" i="1"/>
  <c r="V67" i="1"/>
  <c r="R67" i="1"/>
  <c r="Q67" i="1"/>
  <c r="M67" i="1"/>
  <c r="L67" i="1"/>
  <c r="N67" i="1" s="1"/>
  <c r="O67" i="1" s="1"/>
  <c r="H67" i="1"/>
  <c r="G67" i="1"/>
  <c r="I67" i="1" s="1"/>
  <c r="J67" i="1" s="1"/>
  <c r="D67" i="1"/>
  <c r="E67" i="1" s="1"/>
  <c r="C67" i="1"/>
  <c r="B67" i="1"/>
  <c r="BC66" i="1"/>
  <c r="AV66" i="1"/>
  <c r="AU66" i="1"/>
  <c r="AX66" i="1" s="1"/>
  <c r="AS66" i="1"/>
  <c r="AQ66" i="1"/>
  <c r="AP66" i="1"/>
  <c r="AL66" i="1"/>
  <c r="AK66" i="1"/>
  <c r="AN66" i="1" s="1"/>
  <c r="AG66" i="1"/>
  <c r="AF66" i="1"/>
  <c r="AI66" i="1" s="1"/>
  <c r="AB66" i="1"/>
  <c r="AA66" i="1"/>
  <c r="AD66" i="1" s="1"/>
  <c r="W66" i="1"/>
  <c r="Y66" i="1" s="1"/>
  <c r="V66" i="1"/>
  <c r="R66" i="1"/>
  <c r="Q66" i="1"/>
  <c r="T66" i="1" s="1"/>
  <c r="M66" i="1"/>
  <c r="L66" i="1"/>
  <c r="O66" i="1" s="1"/>
  <c r="H66" i="1"/>
  <c r="G66" i="1"/>
  <c r="J66" i="1" s="1"/>
  <c r="E66" i="1"/>
  <c r="C66" i="1"/>
  <c r="B66" i="1"/>
  <c r="BF65" i="1"/>
  <c r="BE65" i="1"/>
  <c r="BG65" i="1" s="1"/>
  <c r="BH65" i="1" s="1"/>
  <c r="BB65" i="1"/>
  <c r="BC65" i="1" s="1"/>
  <c r="AX65" i="1"/>
  <c r="AW65" i="1"/>
  <c r="AS65" i="1"/>
  <c r="AR65" i="1"/>
  <c r="AM65" i="1"/>
  <c r="AN65" i="1" s="1"/>
  <c r="AH65" i="1"/>
  <c r="AI65" i="1" s="1"/>
  <c r="AC65" i="1"/>
  <c r="AD65" i="1" s="1"/>
  <c r="X65" i="1"/>
  <c r="Y65" i="1" s="1"/>
  <c r="O65" i="1"/>
  <c r="N65" i="1"/>
  <c r="I65" i="1"/>
  <c r="E65" i="1"/>
  <c r="D65" i="1"/>
  <c r="BF64" i="1"/>
  <c r="BE64" i="1"/>
  <c r="BG64" i="1" s="1"/>
  <c r="BH64" i="1" s="1"/>
  <c r="BC64" i="1"/>
  <c r="BB64" i="1"/>
  <c r="AX64" i="1"/>
  <c r="AW64" i="1"/>
  <c r="AR64" i="1"/>
  <c r="AS64" i="1" s="1"/>
  <c r="AN64" i="1"/>
  <c r="AM64" i="1"/>
  <c r="AI64" i="1"/>
  <c r="AH64" i="1"/>
  <c r="AD64" i="1"/>
  <c r="AC64" i="1"/>
  <c r="Y64" i="1"/>
  <c r="X64" i="1"/>
  <c r="O64" i="1"/>
  <c r="N64" i="1"/>
  <c r="I64" i="1"/>
  <c r="J64" i="1" s="1"/>
  <c r="E64" i="1"/>
  <c r="D64" i="1"/>
  <c r="BF63" i="1"/>
  <c r="BF66" i="1" s="1"/>
  <c r="BE63" i="1"/>
  <c r="BG63" i="1" s="1"/>
  <c r="BH63" i="1" s="1"/>
  <c r="BC63" i="1"/>
  <c r="BB63" i="1"/>
  <c r="AX63" i="1"/>
  <c r="AW63" i="1"/>
  <c r="AR63" i="1"/>
  <c r="AS63" i="1" s="1"/>
  <c r="AN63" i="1"/>
  <c r="AM63" i="1"/>
  <c r="AI63" i="1"/>
  <c r="AH63" i="1"/>
  <c r="AD63" i="1"/>
  <c r="AC63" i="1"/>
  <c r="X63" i="1"/>
  <c r="Y63" i="1" s="1"/>
  <c r="O63" i="1"/>
  <c r="N63" i="1"/>
  <c r="I63" i="1"/>
  <c r="J63" i="1" s="1"/>
  <c r="E63" i="1"/>
  <c r="D63" i="1"/>
  <c r="BA59" i="1"/>
  <c r="BF59" i="1" s="1"/>
  <c r="AZ59" i="1"/>
  <c r="BB59" i="1" s="1"/>
  <c r="BC59" i="1" s="1"/>
  <c r="AW59" i="1"/>
  <c r="AX59" i="1" s="1"/>
  <c r="AU59" i="1"/>
  <c r="AR59" i="1"/>
  <c r="AS59" i="1" s="1"/>
  <c r="AP59" i="1"/>
  <c r="AK59" i="1"/>
  <c r="AM59" i="1" s="1"/>
  <c r="AN59" i="1" s="1"/>
  <c r="AH59" i="1"/>
  <c r="AI59" i="1" s="1"/>
  <c r="AF59" i="1"/>
  <c r="AC59" i="1"/>
  <c r="AD59" i="1" s="1"/>
  <c r="AA59" i="1"/>
  <c r="X59" i="1"/>
  <c r="Y59" i="1" s="1"/>
  <c r="V59" i="1"/>
  <c r="Q59" i="1"/>
  <c r="N59" i="1"/>
  <c r="O59" i="1" s="1"/>
  <c r="L59" i="1"/>
  <c r="J59" i="1"/>
  <c r="I59" i="1"/>
  <c r="G59" i="1"/>
  <c r="D59" i="1"/>
  <c r="E59" i="1" s="1"/>
  <c r="B59" i="1"/>
  <c r="BA58" i="1"/>
  <c r="BF58" i="1" s="1"/>
  <c r="AZ58" i="1"/>
  <c r="BB58" i="1" s="1"/>
  <c r="BC58" i="1" s="1"/>
  <c r="AU58" i="1"/>
  <c r="AW58" i="1" s="1"/>
  <c r="AX58" i="1" s="1"/>
  <c r="AR58" i="1"/>
  <c r="AS58" i="1" s="1"/>
  <c r="AP58" i="1"/>
  <c r="AK58" i="1"/>
  <c r="AM58" i="1" s="1"/>
  <c r="AN58" i="1" s="1"/>
  <c r="AH58" i="1"/>
  <c r="AI58" i="1" s="1"/>
  <c r="AF58" i="1"/>
  <c r="AA58" i="1"/>
  <c r="AC58" i="1" s="1"/>
  <c r="AD58" i="1" s="1"/>
  <c r="X58" i="1"/>
  <c r="Y58" i="1" s="1"/>
  <c r="V58" i="1"/>
  <c r="Q58" i="1"/>
  <c r="N58" i="1"/>
  <c r="O58" i="1" s="1"/>
  <c r="L58" i="1"/>
  <c r="J58" i="1"/>
  <c r="I58" i="1"/>
  <c r="G58" i="1"/>
  <c r="D58" i="1"/>
  <c r="E58" i="1" s="1"/>
  <c r="B58" i="1"/>
  <c r="BE57" i="1"/>
  <c r="BG57" i="1" s="1"/>
  <c r="BH57" i="1" s="1"/>
  <c r="BA57" i="1"/>
  <c r="AZ57" i="1"/>
  <c r="BB57" i="1" s="1"/>
  <c r="BC57" i="1" s="1"/>
  <c r="AU57" i="1"/>
  <c r="AW57" i="1" s="1"/>
  <c r="AX57" i="1" s="1"/>
  <c r="AP57" i="1"/>
  <c r="AR57" i="1" s="1"/>
  <c r="AS57" i="1" s="1"/>
  <c r="AM57" i="1"/>
  <c r="AN57" i="1" s="1"/>
  <c r="AK57" i="1"/>
  <c r="AF57" i="1"/>
  <c r="AH57" i="1" s="1"/>
  <c r="AI57" i="1" s="1"/>
  <c r="AA57" i="1"/>
  <c r="AC57" i="1" s="1"/>
  <c r="AD57" i="1" s="1"/>
  <c r="Y57" i="1"/>
  <c r="V57" i="1"/>
  <c r="X57" i="1" s="1"/>
  <c r="Q57" i="1"/>
  <c r="L57" i="1"/>
  <c r="N57" i="1" s="1"/>
  <c r="O57" i="1" s="1"/>
  <c r="I57" i="1"/>
  <c r="J57" i="1" s="1"/>
  <c r="G57" i="1"/>
  <c r="B57" i="1"/>
  <c r="D57" i="1" s="1"/>
  <c r="E57" i="1" s="1"/>
  <c r="BA56" i="1"/>
  <c r="BF56" i="1" s="1"/>
  <c r="AZ56" i="1"/>
  <c r="BB56" i="1" s="1"/>
  <c r="BC56" i="1" s="1"/>
  <c r="AU56" i="1"/>
  <c r="AW56" i="1" s="1"/>
  <c r="AX56" i="1" s="1"/>
  <c r="AP56" i="1"/>
  <c r="AR56" i="1" s="1"/>
  <c r="AS56" i="1" s="1"/>
  <c r="AM56" i="1"/>
  <c r="AN56" i="1" s="1"/>
  <c r="AK56" i="1"/>
  <c r="AF56" i="1"/>
  <c r="AH56" i="1" s="1"/>
  <c r="AI56" i="1" s="1"/>
  <c r="AA56" i="1"/>
  <c r="AC56" i="1" s="1"/>
  <c r="AD56" i="1" s="1"/>
  <c r="Y56" i="1"/>
  <c r="V56" i="1"/>
  <c r="X56" i="1" s="1"/>
  <c r="Q56" i="1"/>
  <c r="L56" i="1"/>
  <c r="N56" i="1" s="1"/>
  <c r="O56" i="1" s="1"/>
  <c r="I56" i="1"/>
  <c r="J56" i="1" s="1"/>
  <c r="G56" i="1"/>
  <c r="B56" i="1"/>
  <c r="BA55" i="1"/>
  <c r="BF55" i="1" s="1"/>
  <c r="AZ55" i="1"/>
  <c r="BB55" i="1" s="1"/>
  <c r="BC55" i="1" s="1"/>
  <c r="AU55" i="1"/>
  <c r="AW55" i="1" s="1"/>
  <c r="AX55" i="1" s="1"/>
  <c r="AP55" i="1"/>
  <c r="AR55" i="1" s="1"/>
  <c r="AS55" i="1" s="1"/>
  <c r="AM55" i="1"/>
  <c r="AN55" i="1" s="1"/>
  <c r="AK55" i="1"/>
  <c r="AF55" i="1"/>
  <c r="AH55" i="1" s="1"/>
  <c r="AI55" i="1" s="1"/>
  <c r="AA55" i="1"/>
  <c r="AC55" i="1" s="1"/>
  <c r="AD55" i="1" s="1"/>
  <c r="Y55" i="1"/>
  <c r="V55" i="1"/>
  <c r="X55" i="1" s="1"/>
  <c r="Q55" i="1"/>
  <c r="L55" i="1"/>
  <c r="N55" i="1" s="1"/>
  <c r="O55" i="1" s="1"/>
  <c r="I55" i="1"/>
  <c r="J55" i="1" s="1"/>
  <c r="G55" i="1"/>
  <c r="B55" i="1"/>
  <c r="BG52" i="1"/>
  <c r="BH52" i="1" s="1"/>
  <c r="BF52" i="1"/>
  <c r="BE52" i="1"/>
  <c r="BB52" i="1"/>
  <c r="BC52" i="1" s="1"/>
  <c r="AW52" i="1"/>
  <c r="AX52" i="1" s="1"/>
  <c r="AS52" i="1"/>
  <c r="AR52" i="1"/>
  <c r="AM52" i="1"/>
  <c r="AN52" i="1" s="1"/>
  <c r="AH52" i="1"/>
  <c r="AI52" i="1" s="1"/>
  <c r="AC52" i="1"/>
  <c r="AD52" i="1" s="1"/>
  <c r="X52" i="1"/>
  <c r="Y52" i="1" s="1"/>
  <c r="S52" i="1"/>
  <c r="T52" i="1" s="1"/>
  <c r="O52" i="1"/>
  <c r="N52" i="1"/>
  <c r="I52" i="1"/>
  <c r="J52" i="1" s="1"/>
  <c r="D52" i="1"/>
  <c r="BF51" i="1"/>
  <c r="BE51" i="1"/>
  <c r="BG51" i="1" s="1"/>
  <c r="BH51" i="1" s="1"/>
  <c r="BC51" i="1"/>
  <c r="BB51" i="1"/>
  <c r="AW51" i="1"/>
  <c r="AX51" i="1" s="1"/>
  <c r="AR51" i="1"/>
  <c r="AS51" i="1" s="1"/>
  <c r="AN51" i="1"/>
  <c r="AM51" i="1"/>
  <c r="AI51" i="1"/>
  <c r="AH51" i="1"/>
  <c r="AD51" i="1"/>
  <c r="AC51" i="1"/>
  <c r="Y51" i="1"/>
  <c r="X51" i="1"/>
  <c r="O51" i="1"/>
  <c r="N51" i="1"/>
  <c r="I51" i="1"/>
  <c r="J51" i="1" s="1"/>
  <c r="E51" i="1"/>
  <c r="D51" i="1"/>
  <c r="BF50" i="1"/>
  <c r="BE50" i="1"/>
  <c r="BG50" i="1" s="1"/>
  <c r="BH50" i="1" s="1"/>
  <c r="BB50" i="1"/>
  <c r="AW50" i="1"/>
  <c r="AX50" i="1" s="1"/>
  <c r="AS50" i="1"/>
  <c r="AR50" i="1"/>
  <c r="AN50" i="1"/>
  <c r="AM50" i="1"/>
  <c r="AH50" i="1"/>
  <c r="AI50" i="1" s="1"/>
  <c r="AC50" i="1"/>
  <c r="AD50" i="1" s="1"/>
  <c r="X50" i="1"/>
  <c r="Y50" i="1" s="1"/>
  <c r="N50" i="1"/>
  <c r="O50" i="1" s="1"/>
  <c r="J50" i="1"/>
  <c r="I50" i="1"/>
  <c r="E50" i="1"/>
  <c r="D50" i="1"/>
  <c r="BG49" i="1"/>
  <c r="BH49" i="1" s="1"/>
  <c r="BF49" i="1"/>
  <c r="BE49" i="1"/>
  <c r="BB49" i="1"/>
  <c r="BC49" i="1" s="1"/>
  <c r="AW49" i="1"/>
  <c r="AX49" i="1" s="1"/>
  <c r="AS49" i="1"/>
  <c r="AR49" i="1"/>
  <c r="AM49" i="1"/>
  <c r="AN49" i="1" s="1"/>
  <c r="AH49" i="1"/>
  <c r="AI49" i="1" s="1"/>
  <c r="AC49" i="1"/>
  <c r="AD49" i="1" s="1"/>
  <c r="X49" i="1"/>
  <c r="Y49" i="1" s="1"/>
  <c r="N49" i="1"/>
  <c r="O49" i="1" s="1"/>
  <c r="J49" i="1"/>
  <c r="I49" i="1"/>
  <c r="E49" i="1"/>
  <c r="D49" i="1"/>
  <c r="BB48" i="1"/>
  <c r="BC48" i="1" s="1"/>
  <c r="BA48" i="1"/>
  <c r="AZ48" i="1"/>
  <c r="AX48" i="1"/>
  <c r="AV48" i="1"/>
  <c r="AU48" i="1"/>
  <c r="AW48" i="1" s="1"/>
  <c r="AQ48" i="1"/>
  <c r="AP48" i="1"/>
  <c r="AR48" i="1" s="1"/>
  <c r="AS48" i="1" s="1"/>
  <c r="AL48" i="1"/>
  <c r="AK48" i="1"/>
  <c r="AG48" i="1"/>
  <c r="AF48" i="1"/>
  <c r="AB48" i="1"/>
  <c r="AA48" i="1"/>
  <c r="AC48" i="1" s="1"/>
  <c r="AD48" i="1" s="1"/>
  <c r="W48" i="1"/>
  <c r="V48" i="1"/>
  <c r="X48" i="1" s="1"/>
  <c r="Y48" i="1" s="1"/>
  <c r="R48" i="1"/>
  <c r="Q48" i="1"/>
  <c r="O48" i="1"/>
  <c r="N48" i="1"/>
  <c r="M48" i="1"/>
  <c r="L48" i="1"/>
  <c r="H48" i="1"/>
  <c r="G48" i="1"/>
  <c r="I48" i="1" s="1"/>
  <c r="J48" i="1" s="1"/>
  <c r="C48" i="1"/>
  <c r="D48" i="1" s="1"/>
  <c r="E48" i="1" s="1"/>
  <c r="B48" i="1"/>
  <c r="BH47" i="1"/>
  <c r="BG47" i="1"/>
  <c r="BF47" i="1"/>
  <c r="BE47" i="1"/>
  <c r="BB47" i="1"/>
  <c r="BC47" i="1" s="1"/>
  <c r="AW47" i="1"/>
  <c r="AX47" i="1" s="1"/>
  <c r="AR47" i="1"/>
  <c r="AS47" i="1" s="1"/>
  <c r="AN47" i="1"/>
  <c r="AM47" i="1"/>
  <c r="AI47" i="1"/>
  <c r="AH47" i="1"/>
  <c r="AC47" i="1"/>
  <c r="AD47" i="1" s="1"/>
  <c r="X47" i="1"/>
  <c r="Y47" i="1" s="1"/>
  <c r="N47" i="1"/>
  <c r="O47" i="1" s="1"/>
  <c r="J47" i="1"/>
  <c r="I47" i="1"/>
  <c r="E47" i="1"/>
  <c r="D47" i="1"/>
  <c r="BA45" i="1"/>
  <c r="AZ45" i="1"/>
  <c r="BB45" i="1" s="1"/>
  <c r="BC45" i="1" s="1"/>
  <c r="AV45" i="1"/>
  <c r="AW45" i="1" s="1"/>
  <c r="AX45" i="1" s="1"/>
  <c r="AU45" i="1"/>
  <c r="AR45" i="1"/>
  <c r="AS45" i="1" s="1"/>
  <c r="AQ45" i="1"/>
  <c r="AP45" i="1"/>
  <c r="AM45" i="1"/>
  <c r="AN45" i="1" s="1"/>
  <c r="AL45" i="1"/>
  <c r="AK45" i="1"/>
  <c r="AH45" i="1"/>
  <c r="AI45" i="1" s="1"/>
  <c r="AG45" i="1"/>
  <c r="AF45" i="1"/>
  <c r="AD45" i="1"/>
  <c r="AC45" i="1"/>
  <c r="AB45" i="1"/>
  <c r="AA45" i="1"/>
  <c r="X45" i="1"/>
  <c r="Y45" i="1" s="1"/>
  <c r="W45" i="1"/>
  <c r="V45" i="1"/>
  <c r="R45" i="1"/>
  <c r="Q45" i="1"/>
  <c r="M45" i="1"/>
  <c r="L45" i="1"/>
  <c r="N45" i="1" s="1"/>
  <c r="O45" i="1" s="1"/>
  <c r="H45" i="1"/>
  <c r="G45" i="1"/>
  <c r="I45" i="1" s="1"/>
  <c r="J45" i="1" s="1"/>
  <c r="C45" i="1"/>
  <c r="B45" i="1"/>
  <c r="D45" i="1" s="1"/>
  <c r="E45" i="1" s="1"/>
  <c r="BF44" i="1"/>
  <c r="BE44" i="1"/>
  <c r="BB44" i="1"/>
  <c r="BC44" i="1" s="1"/>
  <c r="AW44" i="1"/>
  <c r="AX44" i="1" s="1"/>
  <c r="AR44" i="1"/>
  <c r="AS44" i="1" s="1"/>
  <c r="AN44" i="1"/>
  <c r="AM44" i="1"/>
  <c r="AI44" i="1"/>
  <c r="AH44" i="1"/>
  <c r="AC44" i="1"/>
  <c r="AD44" i="1" s="1"/>
  <c r="X44" i="1"/>
  <c r="Y44" i="1" s="1"/>
  <c r="N44" i="1"/>
  <c r="O44" i="1" s="1"/>
  <c r="I44" i="1"/>
  <c r="J44" i="1" s="1"/>
  <c r="D44" i="1"/>
  <c r="E44" i="1" s="1"/>
  <c r="BF37" i="1"/>
  <c r="BE37" i="1"/>
  <c r="BB37" i="1"/>
  <c r="AX37" i="1"/>
  <c r="AW37" i="1"/>
  <c r="AS37" i="1"/>
  <c r="AR37" i="1"/>
  <c r="AN37" i="1"/>
  <c r="AM37" i="1"/>
  <c r="AH37" i="1"/>
  <c r="AI37" i="1" s="1"/>
  <c r="AC37" i="1"/>
  <c r="AD37" i="1" s="1"/>
  <c r="Y37" i="1"/>
  <c r="X37" i="1"/>
  <c r="O37" i="1"/>
  <c r="N37" i="1"/>
  <c r="I37" i="1"/>
  <c r="J37" i="1" s="1"/>
  <c r="D37" i="1"/>
  <c r="BF36" i="1"/>
  <c r="BG36" i="1" s="1"/>
  <c r="BH36" i="1" s="1"/>
  <c r="BE36" i="1"/>
  <c r="BB36" i="1"/>
  <c r="AX36" i="1"/>
  <c r="AW36" i="1"/>
  <c r="AS36" i="1"/>
  <c r="AR36" i="1"/>
  <c r="AM36" i="1"/>
  <c r="AN36" i="1" s="1"/>
  <c r="AH36" i="1"/>
  <c r="AI36" i="1" s="1"/>
  <c r="AC36" i="1"/>
  <c r="AD36" i="1" s="1"/>
  <c r="X36" i="1"/>
  <c r="Y36" i="1" s="1"/>
  <c r="O36" i="1"/>
  <c r="N36" i="1"/>
  <c r="J36" i="1"/>
  <c r="I36" i="1"/>
  <c r="D36" i="1"/>
  <c r="BG35" i="1"/>
  <c r="BH35" i="1" s="1"/>
  <c r="BF35" i="1"/>
  <c r="BE35" i="1"/>
  <c r="BC35" i="1"/>
  <c r="BB35" i="1"/>
  <c r="AW35" i="1"/>
  <c r="AX35" i="1" s="1"/>
  <c r="AR35" i="1"/>
  <c r="AS35" i="1" s="1"/>
  <c r="AM35" i="1"/>
  <c r="AN35" i="1" s="1"/>
  <c r="AI35" i="1"/>
  <c r="AH35" i="1"/>
  <c r="AC35" i="1"/>
  <c r="AD35" i="1" s="1"/>
  <c r="Y35" i="1"/>
  <c r="X35" i="1"/>
  <c r="N35" i="1"/>
  <c r="O35" i="1" s="1"/>
  <c r="I35" i="1"/>
  <c r="J35" i="1" s="1"/>
  <c r="D35" i="1"/>
  <c r="E35" i="1" s="1"/>
  <c r="BF30" i="1"/>
  <c r="BE30" i="1"/>
  <c r="BG30" i="1" s="1"/>
  <c r="BH30" i="1" s="1"/>
  <c r="BC30" i="1"/>
  <c r="BB30" i="1"/>
  <c r="AX30" i="1"/>
  <c r="AW30" i="1"/>
  <c r="AS30" i="1"/>
  <c r="AR30" i="1"/>
  <c r="AM30" i="1"/>
  <c r="AN30" i="1" s="1"/>
  <c r="AH30" i="1"/>
  <c r="AI30" i="1" s="1"/>
  <c r="AC30" i="1"/>
  <c r="AD30" i="1" s="1"/>
  <c r="Y30" i="1"/>
  <c r="X30" i="1"/>
  <c r="T30" i="1"/>
  <c r="S30" i="1"/>
  <c r="N30" i="1"/>
  <c r="O30" i="1" s="1"/>
  <c r="I30" i="1"/>
  <c r="J30" i="1" s="1"/>
  <c r="D30" i="1"/>
  <c r="E30" i="1" s="1"/>
  <c r="BC29" i="1"/>
  <c r="BF27" i="1"/>
  <c r="BE27" i="1"/>
  <c r="BG27" i="1" s="1"/>
  <c r="BH27" i="1" s="1"/>
  <c r="BB27" i="1"/>
  <c r="AW27" i="1"/>
  <c r="AX27" i="1" s="1"/>
  <c r="AR27" i="1"/>
  <c r="AS27" i="1" s="1"/>
  <c r="AM27" i="1"/>
  <c r="AN27" i="1" s="1"/>
  <c r="AI27" i="1"/>
  <c r="AH27" i="1"/>
  <c r="AD27" i="1"/>
  <c r="AC27" i="1"/>
  <c r="X27" i="1"/>
  <c r="Y27" i="1" s="1"/>
  <c r="S27" i="1"/>
  <c r="O27" i="1"/>
  <c r="N27" i="1"/>
  <c r="J27" i="1"/>
  <c r="I27" i="1"/>
  <c r="D27" i="1"/>
  <c r="E27" i="1" s="1"/>
  <c r="BF26" i="1"/>
  <c r="BE26" i="1"/>
  <c r="BG26" i="1" s="1"/>
  <c r="BH26" i="1" s="1"/>
  <c r="BC26" i="1"/>
  <c r="BB26" i="1"/>
  <c r="AX26" i="1"/>
  <c r="AW26" i="1"/>
  <c r="AS26" i="1"/>
  <c r="AR26" i="1"/>
  <c r="AM26" i="1"/>
  <c r="AN26" i="1" s="1"/>
  <c r="AH26" i="1"/>
  <c r="AI26" i="1" s="1"/>
  <c r="AC26" i="1"/>
  <c r="AD26" i="1" s="1"/>
  <c r="Y26" i="1"/>
  <c r="X26" i="1"/>
  <c r="S26" i="1"/>
  <c r="T26" i="1" s="1"/>
  <c r="N26" i="1"/>
  <c r="O26" i="1" s="1"/>
  <c r="I26" i="1"/>
  <c r="J26" i="1" s="1"/>
  <c r="E26" i="1"/>
  <c r="D26" i="1"/>
  <c r="AZ25" i="1"/>
  <c r="AG25" i="1"/>
  <c r="AG28" i="1" s="1"/>
  <c r="AF25" i="1"/>
  <c r="AF28" i="1" s="1"/>
  <c r="R25" i="1"/>
  <c r="R28" i="1" s="1"/>
  <c r="M25" i="1"/>
  <c r="M28" i="1" s="1"/>
  <c r="AG24" i="1"/>
  <c r="AB24" i="1"/>
  <c r="G24" i="1"/>
  <c r="B24" i="1"/>
  <c r="BG23" i="1"/>
  <c r="BH23" i="1" s="1"/>
  <c r="BF23" i="1"/>
  <c r="BF74" i="1" s="1"/>
  <c r="BE23" i="1"/>
  <c r="BE74" i="1" s="1"/>
  <c r="BC23" i="1"/>
  <c r="BB23" i="1"/>
  <c r="AW23" i="1"/>
  <c r="AX23" i="1" s="1"/>
  <c r="AS23" i="1"/>
  <c r="AR23" i="1"/>
  <c r="AM23" i="1"/>
  <c r="AN23" i="1" s="1"/>
  <c r="AH23" i="1"/>
  <c r="AI23" i="1" s="1"/>
  <c r="AC23" i="1"/>
  <c r="AD23" i="1" s="1"/>
  <c r="Y23" i="1"/>
  <c r="X23" i="1"/>
  <c r="S23" i="1"/>
  <c r="T23" i="1" s="1"/>
  <c r="N23" i="1"/>
  <c r="O23" i="1" s="1"/>
  <c r="I23" i="1"/>
  <c r="J23" i="1" s="1"/>
  <c r="E23" i="1"/>
  <c r="D23" i="1"/>
  <c r="AB22" i="1"/>
  <c r="M22" i="1"/>
  <c r="G22" i="1"/>
  <c r="BF21" i="1"/>
  <c r="BF48" i="1" s="1"/>
  <c r="BE21" i="1"/>
  <c r="BG21" i="1" s="1"/>
  <c r="BH21" i="1" s="1"/>
  <c r="BC21" i="1"/>
  <c r="BB21" i="1"/>
  <c r="AX21" i="1"/>
  <c r="AW21" i="1"/>
  <c r="AR21" i="1"/>
  <c r="AS21" i="1" s="1"/>
  <c r="AM21" i="1"/>
  <c r="AN21" i="1" s="1"/>
  <c r="AH21" i="1"/>
  <c r="AI21" i="1" s="1"/>
  <c r="AC21" i="1"/>
  <c r="AD21" i="1" s="1"/>
  <c r="Y21" i="1"/>
  <c r="X21" i="1"/>
  <c r="T21" i="1"/>
  <c r="S21" i="1"/>
  <c r="N21" i="1"/>
  <c r="O21" i="1" s="1"/>
  <c r="J21" i="1"/>
  <c r="I21" i="1"/>
  <c r="D21" i="1"/>
  <c r="E21" i="1" s="1"/>
  <c r="AZ20" i="1"/>
  <c r="AV20" i="1"/>
  <c r="AL20" i="1"/>
  <c r="AL22" i="1" s="1"/>
  <c r="AK20" i="1"/>
  <c r="AI20" i="1"/>
  <c r="AH20" i="1"/>
  <c r="AG20" i="1"/>
  <c r="AG22" i="1" s="1"/>
  <c r="AF20" i="1"/>
  <c r="W20" i="1"/>
  <c r="W25" i="1" s="1"/>
  <c r="W28" i="1" s="1"/>
  <c r="R20" i="1"/>
  <c r="R24" i="1" s="1"/>
  <c r="Q20" i="1"/>
  <c r="Q25" i="1" s="1"/>
  <c r="G20" i="1"/>
  <c r="G25" i="1" s="1"/>
  <c r="C20" i="1"/>
  <c r="B20" i="1"/>
  <c r="BF19" i="1"/>
  <c r="BG19" i="1" s="1"/>
  <c r="BH19" i="1" s="1"/>
  <c r="BE19" i="1"/>
  <c r="BB19" i="1"/>
  <c r="BC19" i="1" s="1"/>
  <c r="AW19" i="1"/>
  <c r="AX19" i="1" s="1"/>
  <c r="AR19" i="1"/>
  <c r="AS19" i="1" s="1"/>
  <c r="AM19" i="1"/>
  <c r="AN19" i="1" s="1"/>
  <c r="AH19" i="1"/>
  <c r="AI19" i="1" s="1"/>
  <c r="AD19" i="1"/>
  <c r="AC19" i="1"/>
  <c r="X19" i="1"/>
  <c r="Y19" i="1" s="1"/>
  <c r="T19" i="1"/>
  <c r="S19" i="1"/>
  <c r="N19" i="1"/>
  <c r="O19" i="1" s="1"/>
  <c r="I19" i="1"/>
  <c r="J19" i="1" s="1"/>
  <c r="D19" i="1"/>
  <c r="E19" i="1" s="1"/>
  <c r="BA18" i="1"/>
  <c r="BB18" i="1" s="1"/>
  <c r="BC18" i="1" s="1"/>
  <c r="AZ18" i="1"/>
  <c r="AV18" i="1"/>
  <c r="AU18" i="1"/>
  <c r="AU20" i="1" s="1"/>
  <c r="AQ18" i="1"/>
  <c r="AQ20" i="1" s="1"/>
  <c r="AP18" i="1"/>
  <c r="AN18" i="1"/>
  <c r="AL18" i="1"/>
  <c r="AK18" i="1"/>
  <c r="AM18" i="1" s="1"/>
  <c r="AG18" i="1"/>
  <c r="AF18" i="1"/>
  <c r="AH18" i="1" s="1"/>
  <c r="AI18" i="1" s="1"/>
  <c r="AB18" i="1"/>
  <c r="AB20" i="1" s="1"/>
  <c r="AB25" i="1" s="1"/>
  <c r="AB28" i="1" s="1"/>
  <c r="AA18" i="1"/>
  <c r="Y18" i="1"/>
  <c r="X18" i="1"/>
  <c r="W18" i="1"/>
  <c r="V18" i="1"/>
  <c r="V20" i="1" s="1"/>
  <c r="T18" i="1"/>
  <c r="R18" i="1"/>
  <c r="Q18" i="1"/>
  <c r="S18" i="1" s="1"/>
  <c r="M18" i="1"/>
  <c r="M20" i="1" s="1"/>
  <c r="M24" i="1" s="1"/>
  <c r="L18" i="1"/>
  <c r="H18" i="1"/>
  <c r="H20" i="1" s="1"/>
  <c r="H25" i="1" s="1"/>
  <c r="H28" i="1" s="1"/>
  <c r="G18" i="1"/>
  <c r="D18" i="1"/>
  <c r="E18" i="1" s="1"/>
  <c r="C18" i="1"/>
  <c r="B18" i="1"/>
  <c r="BF17" i="1"/>
  <c r="BE17" i="1"/>
  <c r="BG17" i="1" s="1"/>
  <c r="BH17" i="1" s="1"/>
  <c r="BB17" i="1"/>
  <c r="BC17" i="1" s="1"/>
  <c r="AW17" i="1"/>
  <c r="AX17" i="1" s="1"/>
  <c r="AR17" i="1"/>
  <c r="AS17" i="1" s="1"/>
  <c r="AN17" i="1"/>
  <c r="AM17" i="1"/>
  <c r="AI17" i="1"/>
  <c r="AH17" i="1"/>
  <c r="AC17" i="1"/>
  <c r="AD17" i="1" s="1"/>
  <c r="X17" i="1"/>
  <c r="Y17" i="1" s="1"/>
  <c r="S17" i="1"/>
  <c r="T17" i="1" s="1"/>
  <c r="N17" i="1"/>
  <c r="O17" i="1" s="1"/>
  <c r="J17" i="1"/>
  <c r="I17" i="1"/>
  <c r="E17" i="1"/>
  <c r="D17" i="1"/>
  <c r="BF16" i="1"/>
  <c r="BE16" i="1"/>
  <c r="BB16" i="1"/>
  <c r="BC16" i="1" s="1"/>
  <c r="AW16" i="1"/>
  <c r="AX16" i="1" s="1"/>
  <c r="AS16" i="1"/>
  <c r="AR16" i="1"/>
  <c r="AN16" i="1"/>
  <c r="AM16" i="1"/>
  <c r="AH16" i="1"/>
  <c r="AI16" i="1" s="1"/>
  <c r="AD16" i="1"/>
  <c r="AC16" i="1"/>
  <c r="Y16" i="1"/>
  <c r="X16" i="1"/>
  <c r="S16" i="1"/>
  <c r="T16" i="1" s="1"/>
  <c r="O16" i="1"/>
  <c r="N16" i="1"/>
  <c r="J16" i="1"/>
  <c r="I16" i="1"/>
  <c r="D16" i="1"/>
  <c r="E16" i="1" s="1"/>
  <c r="BF15" i="1"/>
  <c r="BF18" i="1" s="1"/>
  <c r="BF20" i="1" s="1"/>
  <c r="BE15" i="1"/>
  <c r="BG15" i="1" s="1"/>
  <c r="BH15" i="1" s="1"/>
  <c r="BB15" i="1"/>
  <c r="BC15" i="1" s="1"/>
  <c r="AX15" i="1"/>
  <c r="AW15" i="1"/>
  <c r="AS15" i="1"/>
  <c r="AR15" i="1"/>
  <c r="AM15" i="1"/>
  <c r="AN15" i="1" s="1"/>
  <c r="AH15" i="1"/>
  <c r="AI15" i="1" s="1"/>
  <c r="AC15" i="1"/>
  <c r="AD15" i="1" s="1"/>
  <c r="X15" i="1"/>
  <c r="Y15" i="1" s="1"/>
  <c r="T15" i="1"/>
  <c r="S15" i="1"/>
  <c r="O15" i="1"/>
  <c r="N15" i="1"/>
  <c r="I15" i="1"/>
  <c r="J15" i="1" s="1"/>
  <c r="E15" i="1"/>
  <c r="D15" i="1"/>
  <c r="BG14" i="1"/>
  <c r="BH14" i="1" s="1"/>
  <c r="BF14" i="1"/>
  <c r="BE14" i="1"/>
  <c r="BC14" i="1"/>
  <c r="BB14" i="1"/>
  <c r="AX14" i="1"/>
  <c r="AW14" i="1"/>
  <c r="AR14" i="1"/>
  <c r="AS14" i="1" s="1"/>
  <c r="AM14" i="1"/>
  <c r="AN14" i="1" s="1"/>
  <c r="AH14" i="1"/>
  <c r="AI14" i="1" s="1"/>
  <c r="AC14" i="1"/>
  <c r="AD14" i="1" s="1"/>
  <c r="Y14" i="1"/>
  <c r="X14" i="1"/>
  <c r="T14" i="1"/>
  <c r="S14" i="1"/>
  <c r="N14" i="1"/>
  <c r="O14" i="1" s="1"/>
  <c r="I14" i="1"/>
  <c r="J14" i="1" s="1"/>
  <c r="D14" i="1"/>
  <c r="E14" i="1" s="1"/>
  <c r="BF13" i="1"/>
  <c r="BG13" i="1" s="1"/>
  <c r="BH13" i="1" s="1"/>
  <c r="BE13" i="1"/>
  <c r="BC13" i="1"/>
  <c r="BB13" i="1"/>
  <c r="AW13" i="1"/>
  <c r="AX13" i="1" s="1"/>
  <c r="AR13" i="1"/>
  <c r="AS13" i="1" s="1"/>
  <c r="AN13" i="1"/>
  <c r="AM13" i="1"/>
  <c r="AH13" i="1"/>
  <c r="AI13" i="1" s="1"/>
  <c r="AD13" i="1"/>
  <c r="AC13" i="1"/>
  <c r="Y13" i="1"/>
  <c r="X13" i="1"/>
  <c r="S13" i="1"/>
  <c r="T13" i="1" s="1"/>
  <c r="N13" i="1"/>
  <c r="O13" i="1" s="1"/>
  <c r="I13" i="1"/>
  <c r="J13" i="1" s="1"/>
  <c r="D13" i="1"/>
  <c r="E13" i="1" s="1"/>
  <c r="BF12" i="1"/>
  <c r="BG12" i="1" s="1"/>
  <c r="BH12" i="1" s="1"/>
  <c r="BE12" i="1"/>
  <c r="BB12" i="1"/>
  <c r="BC12" i="1" s="1"/>
  <c r="AW12" i="1"/>
  <c r="AX12" i="1" s="1"/>
  <c r="AR12" i="1"/>
  <c r="AS12" i="1" s="1"/>
  <c r="AM12" i="1"/>
  <c r="AN12" i="1" s="1"/>
  <c r="AI12" i="1"/>
  <c r="AH12" i="1"/>
  <c r="AD12" i="1"/>
  <c r="AC12" i="1"/>
  <c r="X12" i="1"/>
  <c r="Y12" i="1" s="1"/>
  <c r="S12" i="1"/>
  <c r="T12" i="1" s="1"/>
  <c r="N12" i="1"/>
  <c r="O12" i="1" s="1"/>
  <c r="I12" i="1"/>
  <c r="J12" i="1" s="1"/>
  <c r="E12" i="1"/>
  <c r="D12" i="1"/>
  <c r="A4" i="1"/>
  <c r="A2" i="1"/>
  <c r="H29" i="1" l="1"/>
  <c r="H31" i="1"/>
  <c r="H32" i="1" s="1"/>
  <c r="S25" i="1"/>
  <c r="T25" i="1" s="1"/>
  <c r="Q28" i="1"/>
  <c r="BF68" i="1"/>
  <c r="BF25" i="1"/>
  <c r="BF22" i="1"/>
  <c r="BF24" i="1"/>
  <c r="AP20" i="1"/>
  <c r="AR18" i="1"/>
  <c r="AS18" i="1" s="1"/>
  <c r="X20" i="1"/>
  <c r="Y20" i="1" s="1"/>
  <c r="V22" i="1"/>
  <c r="V25" i="1"/>
  <c r="V24" i="1"/>
  <c r="AQ25" i="1"/>
  <c r="AQ28" i="1" s="1"/>
  <c r="AQ22" i="1"/>
  <c r="M31" i="1"/>
  <c r="M32" i="1" s="1"/>
  <c r="M29" i="1"/>
  <c r="BG16" i="1"/>
  <c r="BH16" i="1" s="1"/>
  <c r="B22" i="1"/>
  <c r="D20" i="1"/>
  <c r="E20" i="1" s="1"/>
  <c r="B25" i="1"/>
  <c r="J24" i="1"/>
  <c r="AU22" i="1"/>
  <c r="AU24" i="1"/>
  <c r="AU25" i="1"/>
  <c r="AW20" i="1"/>
  <c r="AX20" i="1" s="1"/>
  <c r="C22" i="1"/>
  <c r="C25" i="1"/>
  <c r="C28" i="1" s="1"/>
  <c r="C24" i="1"/>
  <c r="E24" i="1" s="1"/>
  <c r="R29" i="1"/>
  <c r="R31" i="1"/>
  <c r="R32" i="1" s="1"/>
  <c r="AM48" i="1"/>
  <c r="AN48" i="1" s="1"/>
  <c r="G28" i="1"/>
  <c r="I25" i="1"/>
  <c r="J25" i="1" s="1"/>
  <c r="AK24" i="1"/>
  <c r="AK22" i="1"/>
  <c r="AN22" i="1" s="1"/>
  <c r="AM20" i="1"/>
  <c r="AN20" i="1" s="1"/>
  <c r="AK25" i="1"/>
  <c r="AF29" i="1"/>
  <c r="AH28" i="1"/>
  <c r="AI28" i="1" s="1"/>
  <c r="AF31" i="1"/>
  <c r="BE18" i="1"/>
  <c r="AZ24" i="1"/>
  <c r="AZ22" i="1"/>
  <c r="AH25" i="1"/>
  <c r="AI25" i="1" s="1"/>
  <c r="AQ24" i="1"/>
  <c r="I18" i="1"/>
  <c r="J18" i="1" s="1"/>
  <c r="L20" i="1"/>
  <c r="N18" i="1"/>
  <c r="O18" i="1" s="1"/>
  <c r="BA20" i="1"/>
  <c r="BA25" i="1" s="1"/>
  <c r="BA28" i="1" s="1"/>
  <c r="BA31" i="1" s="1"/>
  <c r="BB25" i="1"/>
  <c r="BC25" i="1" s="1"/>
  <c r="AZ28" i="1"/>
  <c r="H24" i="1"/>
  <c r="H22" i="1"/>
  <c r="J22" i="1" s="1"/>
  <c r="AA20" i="1"/>
  <c r="AC18" i="1"/>
  <c r="AD18" i="1" s="1"/>
  <c r="AL25" i="1"/>
  <c r="AL28" i="1" s="1"/>
  <c r="AL24" i="1"/>
  <c r="AB31" i="1"/>
  <c r="AB32" i="1" s="1"/>
  <c r="AB29" i="1"/>
  <c r="Q24" i="1"/>
  <c r="T24" i="1" s="1"/>
  <c r="Q22" i="1"/>
  <c r="AV22" i="1"/>
  <c r="AV25" i="1"/>
  <c r="AV28" i="1" s="1"/>
  <c r="AG29" i="1"/>
  <c r="AG31" i="1"/>
  <c r="AG32" i="1" s="1"/>
  <c r="S20" i="1"/>
  <c r="T20" i="1" s="1"/>
  <c r="BB20" i="1"/>
  <c r="BC20" i="1" s="1"/>
  <c r="AV24" i="1"/>
  <c r="W31" i="1"/>
  <c r="W32" i="1" s="1"/>
  <c r="W29" i="1"/>
  <c r="R22" i="1"/>
  <c r="AF24" i="1"/>
  <c r="AI24" i="1" s="1"/>
  <c r="AF22" i="1"/>
  <c r="AI22" i="1" s="1"/>
  <c r="BE58" i="1"/>
  <c r="BG58" i="1" s="1"/>
  <c r="BH58" i="1" s="1"/>
  <c r="W24" i="1"/>
  <c r="AH48" i="1"/>
  <c r="AI48" i="1" s="1"/>
  <c r="BE55" i="1"/>
  <c r="BG55" i="1" s="1"/>
  <c r="BH55" i="1" s="1"/>
  <c r="BF67" i="1"/>
  <c r="BG67" i="1" s="1"/>
  <c r="BH67" i="1" s="1"/>
  <c r="BG37" i="1"/>
  <c r="BH37" i="1" s="1"/>
  <c r="D55" i="1"/>
  <c r="E55" i="1" s="1"/>
  <c r="I73" i="1"/>
  <c r="J73" i="1" s="1"/>
  <c r="BE48" i="1"/>
  <c r="BG48" i="1" s="1"/>
  <c r="BH48" i="1" s="1"/>
  <c r="BE56" i="1"/>
  <c r="BG56" i="1" s="1"/>
  <c r="BH56" i="1" s="1"/>
  <c r="AW18" i="1"/>
  <c r="AX18" i="1" s="1"/>
  <c r="BE45" i="1"/>
  <c r="BG44" i="1"/>
  <c r="BH44" i="1" s="1"/>
  <c r="D56" i="1"/>
  <c r="E56" i="1" s="1"/>
  <c r="N68" i="1"/>
  <c r="O68" i="1" s="1"/>
  <c r="W22" i="1"/>
  <c r="BF45" i="1"/>
  <c r="I20" i="1"/>
  <c r="J20" i="1" s="1"/>
  <c r="BG74" i="1"/>
  <c r="BH74" i="1" s="1"/>
  <c r="BE59" i="1"/>
  <c r="BG59" i="1" s="1"/>
  <c r="BH59" i="1" s="1"/>
  <c r="BE66" i="1"/>
  <c r="BH66" i="1" s="1"/>
  <c r="B28" i="1" l="1"/>
  <c r="D25" i="1"/>
  <c r="E25" i="1" s="1"/>
  <c r="AP25" i="1"/>
  <c r="AP24" i="1"/>
  <c r="AS24" i="1" s="1"/>
  <c r="AR20" i="1"/>
  <c r="AS20" i="1" s="1"/>
  <c r="AP22" i="1"/>
  <c r="AS22" i="1" s="1"/>
  <c r="AA25" i="1"/>
  <c r="AA22" i="1"/>
  <c r="AD22" i="1" s="1"/>
  <c r="AA24" i="1"/>
  <c r="AD24" i="1" s="1"/>
  <c r="AC20" i="1"/>
  <c r="AD20" i="1" s="1"/>
  <c r="E22" i="1"/>
  <c r="BE20" i="1"/>
  <c r="BG18" i="1"/>
  <c r="BH18" i="1" s="1"/>
  <c r="AF32" i="1"/>
  <c r="AH31" i="1"/>
  <c r="AI31" i="1" s="1"/>
  <c r="AL29" i="1"/>
  <c r="AL31" i="1"/>
  <c r="AL32" i="1" s="1"/>
  <c r="AV29" i="1"/>
  <c r="AV31" i="1"/>
  <c r="AV32" i="1" s="1"/>
  <c r="BB28" i="1"/>
  <c r="BC28" i="1" s="1"/>
  <c r="AZ31" i="1"/>
  <c r="BB31" i="1" s="1"/>
  <c r="BC31" i="1" s="1"/>
  <c r="C31" i="1"/>
  <c r="C32" i="1" s="1"/>
  <c r="C29" i="1"/>
  <c r="BF31" i="1"/>
  <c r="BF32" i="1" s="1"/>
  <c r="BF28" i="1"/>
  <c r="BF29" i="1" s="1"/>
  <c r="BG45" i="1"/>
  <c r="BH45" i="1" s="1"/>
  <c r="AI29" i="1"/>
  <c r="T22" i="1"/>
  <c r="AK28" i="1"/>
  <c r="AM25" i="1"/>
  <c r="AN25" i="1" s="1"/>
  <c r="AQ31" i="1"/>
  <c r="AQ32" i="1" s="1"/>
  <c r="AQ29" i="1"/>
  <c r="Q29" i="1"/>
  <c r="T29" i="1" s="1"/>
  <c r="S28" i="1"/>
  <c r="T28" i="1" s="1"/>
  <c r="Q31" i="1"/>
  <c r="I28" i="1"/>
  <c r="J28" i="1" s="1"/>
  <c r="G31" i="1"/>
  <c r="G29" i="1"/>
  <c r="J29" i="1" s="1"/>
  <c r="AU28" i="1"/>
  <c r="AW25" i="1"/>
  <c r="AX25" i="1" s="1"/>
  <c r="Y24" i="1"/>
  <c r="L25" i="1"/>
  <c r="L24" i="1"/>
  <c r="O24" i="1" s="1"/>
  <c r="L22" i="1"/>
  <c r="O22" i="1" s="1"/>
  <c r="N20" i="1"/>
  <c r="O20" i="1" s="1"/>
  <c r="AX24" i="1"/>
  <c r="X25" i="1"/>
  <c r="Y25" i="1" s="1"/>
  <c r="V28" i="1"/>
  <c r="AN24" i="1"/>
  <c r="AX22" i="1"/>
  <c r="Y22" i="1"/>
  <c r="BE25" i="1" l="1"/>
  <c r="BE68" i="1"/>
  <c r="BG68" i="1" s="1"/>
  <c r="BH68" i="1" s="1"/>
  <c r="BG20" i="1"/>
  <c r="BH20" i="1" s="1"/>
  <c r="BE24" i="1"/>
  <c r="BH24" i="1" s="1"/>
  <c r="BE22" i="1"/>
  <c r="BH22" i="1" s="1"/>
  <c r="X28" i="1"/>
  <c r="Y28" i="1" s="1"/>
  <c r="V31" i="1"/>
  <c r="V29" i="1"/>
  <c r="Y29" i="1" s="1"/>
  <c r="AA28" i="1"/>
  <c r="AC25" i="1"/>
  <c r="AD25" i="1" s="1"/>
  <c r="N25" i="1"/>
  <c r="O25" i="1" s="1"/>
  <c r="L28" i="1"/>
  <c r="AM28" i="1"/>
  <c r="AN28" i="1" s="1"/>
  <c r="AK31" i="1"/>
  <c r="AK29" i="1"/>
  <c r="AN29" i="1" s="1"/>
  <c r="AW28" i="1"/>
  <c r="AX28" i="1" s="1"/>
  <c r="AU29" i="1"/>
  <c r="AX29" i="1" s="1"/>
  <c r="AU31" i="1"/>
  <c r="AP28" i="1"/>
  <c r="AR25" i="1"/>
  <c r="AS25" i="1" s="1"/>
  <c r="Q32" i="1"/>
  <c r="T32" i="1" s="1"/>
  <c r="S31" i="1"/>
  <c r="T31" i="1" s="1"/>
  <c r="I31" i="1"/>
  <c r="J31" i="1" s="1"/>
  <c r="G32" i="1"/>
  <c r="J32" i="1" s="1"/>
  <c r="B31" i="1"/>
  <c r="B29" i="1"/>
  <c r="E29" i="1" s="1"/>
  <c r="D28" i="1"/>
  <c r="E28" i="1" s="1"/>
  <c r="L29" i="1" l="1"/>
  <c r="O29" i="1" s="1"/>
  <c r="N28" i="1"/>
  <c r="O28" i="1" s="1"/>
  <c r="L31" i="1"/>
  <c r="AA29" i="1"/>
  <c r="AD29" i="1" s="1"/>
  <c r="AC28" i="1"/>
  <c r="AD28" i="1" s="1"/>
  <c r="AA31" i="1"/>
  <c r="AP29" i="1"/>
  <c r="AS29" i="1" s="1"/>
  <c r="AP31" i="1"/>
  <c r="AR28" i="1"/>
  <c r="AS28" i="1" s="1"/>
  <c r="X31" i="1"/>
  <c r="Y31" i="1" s="1"/>
  <c r="V32" i="1"/>
  <c r="AW31" i="1"/>
  <c r="AX31" i="1" s="1"/>
  <c r="AU32" i="1"/>
  <c r="AK32" i="1"/>
  <c r="AM31" i="1"/>
  <c r="AN31" i="1" s="1"/>
  <c r="D31" i="1"/>
  <c r="E31" i="1" s="1"/>
  <c r="B32" i="1"/>
  <c r="E32" i="1" s="1"/>
  <c r="BG25" i="1"/>
  <c r="BH25" i="1" s="1"/>
  <c r="BE28" i="1"/>
  <c r="AR31" i="1" l="1"/>
  <c r="AS31" i="1" s="1"/>
  <c r="AP32" i="1"/>
  <c r="AA32" i="1"/>
  <c r="AC31" i="1"/>
  <c r="AD31" i="1" s="1"/>
  <c r="BG28" i="1"/>
  <c r="BH28" i="1" s="1"/>
  <c r="BE31" i="1"/>
  <c r="BE29" i="1"/>
  <c r="BH29" i="1" s="1"/>
  <c r="L32" i="1"/>
  <c r="O32" i="1" s="1"/>
  <c r="N31" i="1"/>
  <c r="O31" i="1" s="1"/>
  <c r="BG31" i="1" l="1"/>
  <c r="BH31" i="1" s="1"/>
  <c r="BE32" i="1"/>
  <c r="BH32" i="1" s="1"/>
</calcChain>
</file>

<file path=xl/sharedStrings.xml><?xml version="1.0" encoding="utf-8"?>
<sst xmlns="http://schemas.openxmlformats.org/spreadsheetml/2006/main" count="225" uniqueCount="88">
  <si>
    <t>REGION V</t>
  </si>
  <si>
    <t xml:space="preserve"> </t>
  </si>
  <si>
    <t>`</t>
  </si>
  <si>
    <t>With Comparative Figures as of December 31, 2005</t>
  </si>
  <si>
    <t>(In Thousand)</t>
  </si>
  <si>
    <t>APEC</t>
  </si>
  <si>
    <t>CANORECO</t>
  </si>
  <si>
    <t>CASURECO I</t>
  </si>
  <si>
    <t>CASURECO II</t>
  </si>
  <si>
    <t>CASURECO III</t>
  </si>
  <si>
    <t>CASURECO IV</t>
  </si>
  <si>
    <t>FICELCO</t>
  </si>
  <si>
    <t>MASELCO</t>
  </si>
  <si>
    <t>SORECO I</t>
  </si>
  <si>
    <t>SORECO II</t>
  </si>
  <si>
    <t>TISELCO</t>
  </si>
  <si>
    <t>T O T A L</t>
  </si>
  <si>
    <t>Inc. / (Dec.)</t>
  </si>
  <si>
    <t>June</t>
  </si>
  <si>
    <t>Amount</t>
  </si>
  <si>
    <t>Percent</t>
  </si>
  <si>
    <t xml:space="preserve"> Amount</t>
  </si>
  <si>
    <t>STATEMENT OF OPERATIONS</t>
  </si>
  <si>
    <t xml:space="preserve">  Total Bills</t>
  </si>
  <si>
    <t xml:space="preserve">  Less:  RFSC</t>
  </si>
  <si>
    <t xml:space="preserve">            Universal Charge</t>
  </si>
  <si>
    <t xml:space="preserve">            Value Added Tax</t>
  </si>
  <si>
    <t xml:space="preserve">            Other Taxes</t>
  </si>
  <si>
    <t xml:space="preserve">            Others</t>
  </si>
  <si>
    <t xml:space="preserve">  Net Operating Revenue</t>
  </si>
  <si>
    <t xml:space="preserve">  Add:  Other Revenue</t>
  </si>
  <si>
    <t xml:space="preserve">  Total </t>
  </si>
  <si>
    <t xml:space="preserve">  Power Cost</t>
  </si>
  <si>
    <t xml:space="preserve">  %</t>
  </si>
  <si>
    <t xml:space="preserve">  Non-Power Cost</t>
  </si>
  <si>
    <t xml:space="preserve">  Operating Margin (Loss)</t>
  </si>
  <si>
    <t xml:space="preserve">  Depreciation Expenses</t>
  </si>
  <si>
    <t xml:space="preserve">  Interest Expenses</t>
  </si>
  <si>
    <t xml:space="preserve">  Net Operating Margin</t>
  </si>
  <si>
    <t xml:space="preserve">  Other Expenses</t>
  </si>
  <si>
    <t xml:space="preserve">  Net Margin (Loss)</t>
  </si>
  <si>
    <t>FINANCIAL DATA</t>
  </si>
  <si>
    <t xml:space="preserve">  Cash- General Fund</t>
  </si>
  <si>
    <t xml:space="preserve">  Sinking Fund-Loan Fund</t>
  </si>
  <si>
    <t xml:space="preserve">  Sinking Fund-RF/RFSC</t>
  </si>
  <si>
    <t xml:space="preserve">  A/R - Energy Sales</t>
  </si>
  <si>
    <t xml:space="preserve">            Energy</t>
  </si>
  <si>
    <t xml:space="preserve">            RFSC</t>
  </si>
  <si>
    <t xml:space="preserve">            UC</t>
  </si>
  <si>
    <t xml:space="preserve">            VAT</t>
  </si>
  <si>
    <t xml:space="preserve">            FRANCHISE, BUSINESS, RPT &amp; OTHER TAXES</t>
  </si>
  <si>
    <t xml:space="preserve">    Amount</t>
  </si>
  <si>
    <t xml:space="preserve">    No. of Month's Sales</t>
  </si>
  <si>
    <t xml:space="preserve">  A/P - Power</t>
  </si>
  <si>
    <t xml:space="preserve">    No. of Month's Purchases</t>
  </si>
  <si>
    <t xml:space="preserve">  Ave. Monthly Power Payments</t>
  </si>
  <si>
    <t xml:space="preserve">  Advances to Officers &amp; Empl.</t>
  </si>
  <si>
    <t xml:space="preserve">  Remittance to PSALM</t>
  </si>
  <si>
    <t xml:space="preserve">  Reinvestment Fund/RFSC</t>
  </si>
  <si>
    <t xml:space="preserve">  NEA Loan </t>
  </si>
  <si>
    <t xml:space="preserve">       Amount Due</t>
  </si>
  <si>
    <t xml:space="preserve">       Payment</t>
  </si>
  <si>
    <t xml:space="preserve">       No. of Quarters (Advance)/Arrears</t>
  </si>
  <si>
    <t xml:space="preserve">       Loan Amort. (Advance)/Arrears</t>
  </si>
  <si>
    <t xml:space="preserve">  Outstanding Loan</t>
  </si>
  <si>
    <t>STATISTICAL DATA</t>
  </si>
  <si>
    <t xml:space="preserve">  MWH Generated/Purchased</t>
  </si>
  <si>
    <t xml:space="preserve">  MWH Sales</t>
  </si>
  <si>
    <t xml:space="preserve">  MWH Coop Consumption</t>
  </si>
  <si>
    <t xml:space="preserve">  Systems Loss (%)</t>
  </si>
  <si>
    <t xml:space="preserve">  Average Systems Rate (P)</t>
  </si>
  <si>
    <t xml:space="preserve">  Average Power Cost (P)</t>
  </si>
  <si>
    <t xml:space="preserve">  Average Collection Period</t>
  </si>
  <si>
    <t xml:space="preserve">  Number of Consumers</t>
  </si>
  <si>
    <t xml:space="preserve">  Number of Employees-Actual</t>
  </si>
  <si>
    <t xml:space="preserve">  No. of Consumers per Employee</t>
  </si>
  <si>
    <t xml:space="preserve">  Non-Power Cost/Consumer</t>
  </si>
  <si>
    <t xml:space="preserve">  Peak Load</t>
  </si>
  <si>
    <t xml:space="preserve">  2022 Perf. Assessment Rating/Class</t>
  </si>
  <si>
    <t>D - Mega Large</t>
  </si>
  <si>
    <t>AAA - Mega Large</t>
  </si>
  <si>
    <t>AAA - Extra Large</t>
  </si>
  <si>
    <t>AAA -Mega Large</t>
  </si>
  <si>
    <t xml:space="preserve"> AAA - Extra Large</t>
  </si>
  <si>
    <t>C - Mega Large</t>
  </si>
  <si>
    <t>C - Medium</t>
  </si>
  <si>
    <t xml:space="preserve">  Average Collection Efficiency (%)*</t>
  </si>
  <si>
    <t>*Average Collection Efficiency Includes outstanding power bills of member-consumer-owners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</si>
</sst>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0.00_)"/>
  </numFmts>
  <fonts count="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1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1" applyNumberFormat="1" applyFont="1"/>
    <xf numFmtId="164" fontId="3" fillId="0" borderId="0" xfId="1" applyNumberFormat="1" applyFont="1"/>
    <xf numFmtId="164" fontId="2" fillId="0" borderId="0" xfId="0" applyNumberFormat="1" applyFont="1"/>
    <xf numFmtId="164" fontId="0" fillId="0" borderId="0" xfId="0" applyNumberFormat="1"/>
    <xf numFmtId="164" fontId="0" fillId="0" borderId="0" xfId="1" applyNumberFormat="1" applyFont="1"/>
    <xf numFmtId="43" fontId="2" fillId="0" borderId="0" xfId="1" applyNumberFormat="1" applyFont="1" applyFill="1"/>
    <xf numFmtId="164" fontId="2" fillId="0" borderId="0" xfId="1" applyNumberFormat="1" applyFont="1" applyFill="1"/>
    <xf numFmtId="164" fontId="0" fillId="0" borderId="0" xfId="1" applyNumberFormat="1" applyFont="1" applyFill="1"/>
    <xf numFmtId="164" fontId="3" fillId="0" borderId="0" xfId="1" applyNumberFormat="1" applyFont="1" applyFill="1"/>
    <xf numFmtId="43" fontId="3" fillId="0" borderId="0" xfId="1" applyNumberFormat="1" applyFont="1" applyFill="1"/>
    <xf numFmtId="43" fontId="2" fillId="0" borderId="0" xfId="1" applyFont="1" applyFill="1"/>
    <xf numFmtId="43" fontId="2" fillId="0" borderId="0" xfId="1" applyFont="1" applyFill="1" applyAlignment="1">
      <alignment horizontal="left"/>
    </xf>
    <xf numFmtId="43" fontId="3" fillId="0" borderId="0" xfId="1" applyFont="1" applyFill="1"/>
    <xf numFmtId="43" fontId="3" fillId="0" borderId="0" xfId="1" applyFont="1" applyFill="1" applyAlignment="1">
      <alignment horizontal="left"/>
    </xf>
    <xf numFmtId="165" fontId="2" fillId="0" borderId="0" xfId="0" applyNumberFormat="1" applyFont="1"/>
    <xf numFmtId="164" fontId="2" fillId="0" borderId="0" xfId="1" applyNumberFormat="1" applyFont="1" applyFill="1" applyAlignment="1">
      <alignment horizontal="left"/>
    </xf>
    <xf numFmtId="43" fontId="0" fillId="0" borderId="0" xfId="1" applyFont="1" applyFill="1"/>
    <xf numFmtId="164" fontId="2" fillId="0" borderId="0" xfId="1" applyNumberFormat="1" applyFont="1" applyFill="1" applyAlignment="1">
      <alignment horizontal="right"/>
    </xf>
    <xf numFmtId="43" fontId="2" fillId="0" borderId="0" xfId="1" applyNumberFormat="1" applyFont="1" applyFill="1" applyAlignment="1">
      <alignment horizontal="right"/>
    </xf>
    <xf numFmtId="164" fontId="7" fillId="0" borderId="0" xfId="0" applyNumberFormat="1" applyFont="1" applyAlignment="1">
      <alignment horizontal="left"/>
    </xf>
    <xf numFmtId="165" fontId="3" fillId="0" borderId="0" xfId="0" applyNumberFormat="1" applyFont="1"/>
    <xf numFmtId="166" fontId="2" fillId="0" borderId="0" xfId="0" applyNumberFormat="1" applyFont="1"/>
    <xf numFmtId="166" fontId="3" fillId="0" borderId="0" xfId="0" applyNumberFormat="1" applyFont="1"/>
    <xf numFmtId="166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4" fontId="3" fillId="0" borderId="0" xfId="1" applyNumberFormat="1" applyFont="1" applyFill="1" applyAlignment="1">
      <alignment horizontal="left"/>
    </xf>
    <xf numFmtId="43" fontId="2" fillId="0" borderId="0" xfId="0" applyNumberFormat="1" applyFont="1"/>
    <xf numFmtId="43" fontId="7" fillId="0" borderId="0" xfId="0" applyNumberFormat="1" applyFont="1" applyAlignment="1">
      <alignment horizontal="left"/>
    </xf>
    <xf numFmtId="43" fontId="2" fillId="0" borderId="0" xfId="0" applyNumberFormat="1" applyFont="1" applyAlignment="1">
      <alignment horizontal="left"/>
    </xf>
    <xf numFmtId="43" fontId="2" fillId="0" borderId="0" xfId="1" applyNumberFormat="1" applyFont="1" applyFill="1" applyAlignment="1">
      <alignment horizontal="left"/>
    </xf>
    <xf numFmtId="43" fontId="3" fillId="0" borderId="0" xfId="1" applyNumberFormat="1" applyFont="1" applyFill="1" applyAlignment="1">
      <alignment horizontal="left"/>
    </xf>
    <xf numFmtId="43" fontId="0" fillId="0" borderId="0" xfId="0" applyNumberFormat="1"/>
    <xf numFmtId="43" fontId="3" fillId="0" borderId="0" xfId="1" applyNumberFormat="1" applyFont="1" applyFill="1" applyAlignment="1">
      <alignment horizontal="right"/>
    </xf>
    <xf numFmtId="43" fontId="6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  <xf numFmtId="43" fontId="3" fillId="0" borderId="0" xfId="1" applyFont="1" applyFill="1" applyAlignment="1">
      <alignment horizontal="center"/>
    </xf>
  </cellXfs>
  <cellStyles count="2">
    <cellStyle name="Comma 13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sagunjgd\Desktop\Consolidated%20Financial%20Profile%20as%20of%20June%2030,%202023_juve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ALL%20FILES\AAA\USB%201\MARCH%202020%20FILES%20(KPS%20&amp;%20FP)\TREASURY\2023\EC%20Financial%20Profile%20063023_MCS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AAA\USB%201\MARCH%202020%20FILES%20(KPS%20&amp;%20FP)\TREASURY\2022\EC%20Outstanding_June2022_MCS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GIE%20FILES\2021%20WORKING%20DATA%20MECQ\2021%20KPS%20EC%20CLASS\JUNE%202021%20FP%20CE%20CLASS\FINANCIAL%20PROFILE%20JUNE%202021\March%202019%20Financial%20Pro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of consumers per emp."/>
      <sheetName val="FINANCIAL RATIOS"/>
      <sheetName val="npc per cons"/>
      <sheetName val="Debt Service Ratio audited"/>
      <sheetName val="net profit margin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TOTAL VISAYAS"/>
      <sheetName val="REG6"/>
      <sheetName val="REG7"/>
      <sheetName val="REG8"/>
      <sheetName val="REG9"/>
      <sheetName val="ARMM"/>
      <sheetName val="REG10"/>
      <sheetName val="CARAGA"/>
      <sheetName val="TOTAL MINDANAO"/>
      <sheetName val="REG11"/>
      <sheetName val="REG12"/>
      <sheetName val="SUMMARY"/>
      <sheetName val="main"/>
      <sheetName val="b4 and after rfsc profitability"/>
      <sheetName val="ec profitability after"/>
      <sheetName val="Source PIVOT"/>
      <sheetName val="lookup"/>
      <sheetName val="executive summ ok"/>
      <sheetName val="RESULTS OF OPERATIONS front)"/>
      <sheetName val="ECs PROFITABILITY ok"/>
      <sheetName val="ECs PROFITABILITY comparative"/>
      <sheetName val="ReSULTS OF OPER PER REG(FINAL)"/>
      <sheetName val="TOP LOSERS"/>
      <sheetName val="TOP GAINERS"/>
      <sheetName val="TOP GROSSER "/>
      <sheetName val="TOP NO. OF CONSUMERS"/>
      <sheetName val="main (2)"/>
      <sheetName val="PROFITABILITY RATIO"/>
      <sheetName val="NON POWER COST aftr RF NO CDA"/>
      <sheetName val="analysis"/>
      <sheetName val="NON POWER COST COMP aftr RF ALL"/>
      <sheetName val="NON POWER COST COMP aftr RF (2)"/>
      <sheetName val="NON POWER COST COMP net uc&amp;rf"/>
      <sheetName val="NON POWER COST gross uc&amp;rf"/>
      <sheetName val="porposed guarantee fund"/>
      <sheetName val="porposed guarantee fund (2)"/>
      <sheetName val="ECs Profitability w MCC (2)"/>
      <sheetName val="ECs Profitability w M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Financial Profile as of June 30, 2023</v>
          </cell>
        </row>
      </sheetData>
      <sheetData sheetId="7">
        <row r="2">
          <cell r="A2" t="str">
            <v>Financial Profile as of June 30, 2023</v>
          </cell>
        </row>
      </sheetData>
      <sheetData sheetId="8" refreshError="1"/>
      <sheetData sheetId="9" refreshError="1"/>
      <sheetData sheetId="10">
        <row r="2">
          <cell r="A2" t="str">
            <v>Financial Profile as of June 30, 2023</v>
          </cell>
        </row>
        <row r="4">
          <cell r="A4" t="str">
            <v>With Comparative Figures as of June 30, 2022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A2" t="str">
            <v>Financial Profile as of June 30, 2023</v>
          </cell>
        </row>
      </sheetData>
      <sheetData sheetId="17">
        <row r="2">
          <cell r="A2" t="str">
            <v>Financial Profile as of June 30, 2023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profile(mcso)"/>
      <sheetName val="NEA-BIT"/>
    </sheetNames>
    <sheetDataSet>
      <sheetData sheetId="0" refreshError="1">
        <row r="10">
          <cell r="D10">
            <v>1067294.52681</v>
          </cell>
        </row>
        <row r="68">
          <cell r="D68">
            <v>367469.92896999995</v>
          </cell>
          <cell r="E68">
            <v>60428.796579999995</v>
          </cell>
          <cell r="F68">
            <v>307041.13238999993</v>
          </cell>
          <cell r="I68">
            <v>68.737976918327377</v>
          </cell>
          <cell r="K68">
            <v>307041.13238999998</v>
          </cell>
        </row>
        <row r="69">
          <cell r="D69">
            <v>304040.05368999997</v>
          </cell>
          <cell r="E69">
            <v>322193.19497000001</v>
          </cell>
          <cell r="F69">
            <v>-18153.14128000004</v>
          </cell>
          <cell r="I69">
            <v>-5.5178515775437198</v>
          </cell>
          <cell r="K69">
            <v>29544.304170000003</v>
          </cell>
        </row>
        <row r="70">
          <cell r="D70">
            <v>244261.99813999998</v>
          </cell>
          <cell r="E70">
            <v>245030.80529999998</v>
          </cell>
          <cell r="F70">
            <v>-768.80715999999666</v>
          </cell>
          <cell r="I70">
            <v>-7.7445612038771677E-2</v>
          </cell>
          <cell r="K70">
            <v>251474.63516000001</v>
          </cell>
        </row>
        <row r="71">
          <cell r="D71">
            <v>401386.22943000001</v>
          </cell>
          <cell r="E71">
            <v>401461.10022000002</v>
          </cell>
          <cell r="F71">
            <v>-74.870790000015404</v>
          </cell>
          <cell r="I71">
            <v>0</v>
          </cell>
          <cell r="K71">
            <v>-74.870059999999995</v>
          </cell>
        </row>
        <row r="72">
          <cell r="D72">
            <v>216430.90398</v>
          </cell>
          <cell r="E72">
            <v>221670.33929</v>
          </cell>
          <cell r="F72">
            <v>-5239.4353100000008</v>
          </cell>
          <cell r="I72">
            <v>-0.4639495757489806</v>
          </cell>
          <cell r="K72">
            <v>277170.25316000002</v>
          </cell>
        </row>
        <row r="73">
          <cell r="D73">
            <v>136815.13343000002</v>
          </cell>
          <cell r="E73">
            <v>140931.34146</v>
          </cell>
          <cell r="F73">
            <v>-4116.2080299999798</v>
          </cell>
          <cell r="I73">
            <v>-2.0847386358111124</v>
          </cell>
          <cell r="K73">
            <v>50412.27938</v>
          </cell>
        </row>
        <row r="74">
          <cell r="D74">
            <v>200708.23738999999</v>
          </cell>
          <cell r="E74">
            <v>202605.82727000001</v>
          </cell>
          <cell r="F74">
            <v>-1897.5898800000141</v>
          </cell>
          <cell r="I74">
            <v>-1.2886989544885104</v>
          </cell>
          <cell r="K74">
            <v>33842.020490000003</v>
          </cell>
        </row>
        <row r="75">
          <cell r="D75">
            <v>113918.19323999999</v>
          </cell>
          <cell r="E75">
            <v>115962.88424</v>
          </cell>
          <cell r="F75">
            <v>-2044.6910000000062</v>
          </cell>
          <cell r="I75">
            <v>-0.64207841260510523</v>
          </cell>
          <cell r="K75">
            <v>64482.539640000003</v>
          </cell>
        </row>
        <row r="76">
          <cell r="D76">
            <v>248666.59997000001</v>
          </cell>
          <cell r="E76">
            <v>250474.63094999999</v>
          </cell>
          <cell r="F76">
            <v>-1808.0309799999814</v>
          </cell>
          <cell r="I76">
            <v>-0.24186152327341942</v>
          </cell>
          <cell r="K76">
            <v>186355.77183000001</v>
          </cell>
        </row>
        <row r="77">
          <cell r="D77">
            <v>107386.16177999999</v>
          </cell>
          <cell r="E77">
            <v>110847.06248000001</v>
          </cell>
          <cell r="F77">
            <v>-3460.9007000000129</v>
          </cell>
          <cell r="I77">
            <v>-1.7813497469957906</v>
          </cell>
          <cell r="K77">
            <v>24968.723300000001</v>
          </cell>
        </row>
        <row r="78">
          <cell r="D78">
            <v>22545.727320000002</v>
          </cell>
          <cell r="E78">
            <v>25963.231660000001</v>
          </cell>
          <cell r="F78">
            <v>-3417.5043399999995</v>
          </cell>
          <cell r="I78">
            <v>-3.214187683869171</v>
          </cell>
          <cell r="K78">
            <v>27244.317640000001</v>
          </cell>
        </row>
        <row r="79">
          <cell r="I79">
            <v>5.7726290776395253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EARS"/>
      <sheetName val="CURRENT"/>
      <sheetName val="ADVANCE"/>
      <sheetName val="NO ACCT"/>
      <sheetName val="SUMMARY-NEA"/>
      <sheetName val="OUTSTANDING"/>
      <sheetName val="status"/>
      <sheetName val="financial profile(mcso)"/>
      <sheetName val="NEA-BIT_FOR UPLOAD"/>
      <sheetName val="NEA-B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0">
          <cell r="D20">
            <v>167665.70047000001</v>
          </cell>
        </row>
        <row r="78">
          <cell r="D78">
            <v>18292.703320000001</v>
          </cell>
          <cell r="E78">
            <v>21912.147659999999</v>
          </cell>
          <cell r="F78">
            <v>-3619.4443399999982</v>
          </cell>
          <cell r="I78">
            <v>-3.4041137223772995</v>
          </cell>
          <cell r="K78">
            <v>29429.961640000001</v>
          </cell>
        </row>
      </sheetData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I"/>
      <sheetName val="REG IIok"/>
      <sheetName val="CAR"/>
      <sheetName val="REG IIIok"/>
      <sheetName val="REG IV-A"/>
      <sheetName val="REG IV-B"/>
      <sheetName val="REG V"/>
      <sheetName val="REG VIok"/>
      <sheetName val="NIR"/>
      <sheetName val="REG VII"/>
      <sheetName val="REG VIII"/>
      <sheetName val="REG IXok"/>
      <sheetName val="REG X"/>
      <sheetName val="REG XI"/>
      <sheetName val="REG XII"/>
      <sheetName val="ARMM"/>
      <sheetName val="CARA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7">
          <cell r="AX97">
            <v>66.727272727272734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N235"/>
  <sheetViews>
    <sheetView tabSelected="1" zoomScale="73" zoomScaleNormal="73" workbookViewId="0">
      <pane xSplit="1" ySplit="9" topLeftCell="B59" activePane="bottomRight" state="frozen"/>
      <selection activeCell="C83" sqref="C83"/>
      <selection pane="topRight" activeCell="C83" sqref="C83"/>
      <selection pane="bottomLeft" activeCell="C83" sqref="C83"/>
      <selection pane="bottomRight" activeCell="M81" sqref="M81"/>
    </sheetView>
  </sheetViews>
  <sheetFormatPr defaultColWidth="9.109375" defaultRowHeight="15" x14ac:dyDescent="0.25"/>
  <cols>
    <col min="1" max="1" width="42.5546875" style="2" customWidth="1"/>
    <col min="2" max="3" width="17.109375" style="2" customWidth="1"/>
    <col min="4" max="4" width="16" style="2" bestFit="1" customWidth="1"/>
    <col min="5" max="5" width="11.109375" style="2" bestFit="1" customWidth="1"/>
    <col min="6" max="6" width="2" style="2" customWidth="1"/>
    <col min="7" max="8" width="17.109375" style="2" customWidth="1"/>
    <col min="9" max="9" width="15" style="2" bestFit="1" customWidth="1"/>
    <col min="10" max="10" width="11.109375" style="2" bestFit="1" customWidth="1"/>
    <col min="11" max="11" width="2.33203125" style="2" customWidth="1"/>
    <col min="12" max="13" width="15" style="2" customWidth="1"/>
    <col min="14" max="14" width="14.44140625" style="2" customWidth="1"/>
    <col min="15" max="15" width="11.109375" style="2" bestFit="1" customWidth="1"/>
    <col min="16" max="16" width="1.5546875" style="2" customWidth="1"/>
    <col min="17" max="18" width="17.109375" style="2" customWidth="1"/>
    <col min="19" max="19" width="15" style="2" customWidth="1"/>
    <col min="20" max="20" width="11.109375" style="2" bestFit="1" customWidth="1"/>
    <col min="21" max="21" width="3.44140625" style="2" customWidth="1"/>
    <col min="22" max="23" width="15" style="2" customWidth="1"/>
    <col min="24" max="24" width="16" style="2" bestFit="1" customWidth="1"/>
    <col min="25" max="25" width="13.44140625" style="2" bestFit="1" customWidth="1"/>
    <col min="26" max="26" width="1.44140625" style="2" customWidth="1"/>
    <col min="27" max="28" width="15" style="2" customWidth="1"/>
    <col min="29" max="29" width="13.6640625" style="2" customWidth="1"/>
    <col min="30" max="30" width="12.33203125" style="2" customWidth="1"/>
    <col min="31" max="31" width="3.44140625" style="2" customWidth="1"/>
    <col min="32" max="33" width="15" style="2" customWidth="1"/>
    <col min="34" max="34" width="15" style="2" bestFit="1" customWidth="1"/>
    <col min="35" max="35" width="12.33203125" style="2" customWidth="1"/>
    <col min="36" max="36" width="1.44140625" style="2" customWidth="1"/>
    <col min="37" max="38" width="15" style="2" customWidth="1"/>
    <col min="39" max="40" width="14.44140625" style="2" bestFit="1" customWidth="1"/>
    <col min="41" max="41" width="1.5546875" style="2" customWidth="1"/>
    <col min="42" max="43" width="15" style="2" customWidth="1"/>
    <col min="44" max="44" width="14.44140625" style="2" bestFit="1" customWidth="1"/>
    <col min="45" max="45" width="9.6640625" style="2" bestFit="1" customWidth="1"/>
    <col min="46" max="46" width="1.44140625" style="2" customWidth="1"/>
    <col min="47" max="48" width="17.109375" style="2" customWidth="1"/>
    <col min="49" max="49" width="15" style="2" bestFit="1" customWidth="1"/>
    <col min="50" max="50" width="12.33203125" style="2" bestFit="1" customWidth="1"/>
    <col min="51" max="51" width="1.44140625" style="2" customWidth="1"/>
    <col min="52" max="53" width="13.6640625" style="4" customWidth="1"/>
    <col min="54" max="54" width="14" style="4" customWidth="1"/>
    <col min="55" max="55" width="11.6640625" style="4" customWidth="1"/>
    <col min="56" max="56" width="1.5546875" style="2" customWidth="1"/>
    <col min="57" max="58" width="18.5546875" style="2" customWidth="1"/>
    <col min="59" max="59" width="17.109375" style="2" bestFit="1" customWidth="1"/>
    <col min="60" max="60" width="11.109375" style="2" bestFit="1" customWidth="1"/>
    <col min="61" max="64" width="12.5546875" style="2" customWidth="1"/>
    <col min="65" max="65" width="13.88671875" style="2" customWidth="1"/>
    <col min="66" max="16384" width="9.109375" style="2"/>
  </cols>
  <sheetData>
    <row r="1" spans="1:64" ht="15.6" x14ac:dyDescent="0.3">
      <c r="A1" s="1" t="s">
        <v>0</v>
      </c>
      <c r="F1"/>
      <c r="K1"/>
      <c r="P1" s="3" t="s">
        <v>1</v>
      </c>
      <c r="U1"/>
      <c r="V1"/>
      <c r="W1"/>
      <c r="X1"/>
      <c r="Y1"/>
      <c r="Z1"/>
      <c r="AJ1"/>
      <c r="AT1"/>
      <c r="AY1"/>
      <c r="BJ1"/>
      <c r="BK1"/>
      <c r="BL1" s="2" t="s">
        <v>2</v>
      </c>
    </row>
    <row r="2" spans="1:64" ht="15.6" x14ac:dyDescent="0.3">
      <c r="A2" s="1" t="str">
        <f>+'[4]REG4 (MIMAROPA)'!A2</f>
        <v>Financial Profile as of June 30, 2023</v>
      </c>
      <c r="F2"/>
      <c r="K2"/>
      <c r="P2"/>
      <c r="U2"/>
      <c r="V2"/>
      <c r="W2"/>
      <c r="X2"/>
      <c r="Y2"/>
      <c r="Z2"/>
      <c r="AJ2"/>
      <c r="AT2"/>
      <c r="AY2"/>
      <c r="BJ2"/>
      <c r="BK2"/>
      <c r="BL2"/>
    </row>
    <row r="3" spans="1:64" ht="15.75" hidden="1" customHeight="1" x14ac:dyDescent="0.3">
      <c r="A3" s="1" t="s">
        <v>3</v>
      </c>
      <c r="F3"/>
      <c r="K3"/>
      <c r="P3"/>
      <c r="U3"/>
      <c r="V3"/>
      <c r="W3"/>
      <c r="X3"/>
      <c r="Y3"/>
      <c r="Z3"/>
      <c r="AJ3"/>
      <c r="AT3"/>
      <c r="AY3"/>
      <c r="BJ3"/>
      <c r="BK3"/>
      <c r="BL3"/>
    </row>
    <row r="4" spans="1:64" ht="15.6" x14ac:dyDescent="0.3">
      <c r="A4" s="1" t="str">
        <f>+'[4]REG4 (MIMAROPA)'!A4</f>
        <v>With Comparative Figures as of June 30, 2022</v>
      </c>
      <c r="F4"/>
      <c r="K4"/>
      <c r="P4"/>
      <c r="U4"/>
      <c r="V4"/>
      <c r="W4"/>
      <c r="X4"/>
      <c r="Y4"/>
      <c r="Z4"/>
      <c r="AJ4"/>
      <c r="AT4"/>
      <c r="AY4"/>
      <c r="BJ4"/>
      <c r="BK4"/>
      <c r="BL4"/>
    </row>
    <row r="5" spans="1:64" ht="15.6" x14ac:dyDescent="0.3">
      <c r="A5" s="5" t="s">
        <v>4</v>
      </c>
      <c r="F5"/>
      <c r="G5" s="6"/>
      <c r="H5" s="6"/>
      <c r="K5"/>
      <c r="P5"/>
      <c r="U5"/>
      <c r="V5"/>
      <c r="W5"/>
      <c r="X5"/>
      <c r="Y5"/>
      <c r="Z5"/>
      <c r="AJ5"/>
      <c r="AT5"/>
      <c r="AY5"/>
      <c r="BJ5"/>
      <c r="BK5"/>
      <c r="BL5"/>
    </row>
    <row r="6" spans="1:64" ht="15.6" x14ac:dyDescent="0.3">
      <c r="A6" s="5"/>
      <c r="B6" s="45"/>
      <c r="C6" s="45"/>
      <c r="D6" s="45"/>
      <c r="E6" s="45"/>
      <c r="F6"/>
      <c r="G6" s="45"/>
      <c r="H6" s="45"/>
      <c r="I6" s="45"/>
      <c r="J6" s="45"/>
      <c r="K6"/>
      <c r="L6" s="45"/>
      <c r="M6" s="45"/>
      <c r="N6" s="45"/>
      <c r="O6" s="45"/>
      <c r="P6"/>
      <c r="Q6" s="46"/>
      <c r="R6" s="46"/>
      <c r="S6" s="46"/>
      <c r="T6" s="46"/>
      <c r="U6"/>
      <c r="V6" s="45"/>
      <c r="W6" s="45"/>
      <c r="X6" s="45"/>
      <c r="Y6" s="45"/>
      <c r="Z6"/>
      <c r="AA6" s="45"/>
      <c r="AB6" s="45"/>
      <c r="AC6" s="45"/>
      <c r="AD6" s="45"/>
      <c r="AF6" s="45"/>
      <c r="AG6" s="45"/>
      <c r="AH6" s="45"/>
      <c r="AI6" s="45"/>
      <c r="AJ6"/>
      <c r="AK6" s="45"/>
      <c r="AL6" s="45"/>
      <c r="AM6" s="45"/>
      <c r="AN6" s="45"/>
      <c r="AP6" s="45"/>
      <c r="AQ6" s="45"/>
      <c r="AR6" s="45"/>
      <c r="AS6" s="45"/>
      <c r="AT6"/>
      <c r="AU6" s="45"/>
      <c r="AV6" s="45"/>
      <c r="AW6" s="45"/>
      <c r="AX6" s="45"/>
      <c r="AY6"/>
      <c r="AZ6" s="47"/>
      <c r="BA6" s="47"/>
      <c r="BB6" s="47"/>
      <c r="BC6" s="47"/>
      <c r="BE6" s="45"/>
      <c r="BF6" s="45"/>
      <c r="BG6" s="45"/>
      <c r="BH6" s="45"/>
      <c r="BJ6"/>
      <c r="BK6"/>
      <c r="BL6"/>
    </row>
    <row r="7" spans="1:64" ht="15.6" x14ac:dyDescent="0.3">
      <c r="A7" s="5"/>
      <c r="B7" s="45" t="s">
        <v>5</v>
      </c>
      <c r="C7" s="45"/>
      <c r="D7" s="45"/>
      <c r="E7" s="45"/>
      <c r="F7"/>
      <c r="G7" s="45" t="s">
        <v>6</v>
      </c>
      <c r="H7" s="45"/>
      <c r="I7" s="45"/>
      <c r="J7" s="45"/>
      <c r="K7"/>
      <c r="L7" s="45" t="s">
        <v>7</v>
      </c>
      <c r="M7" s="45"/>
      <c r="N7" s="45"/>
      <c r="O7" s="45"/>
      <c r="P7"/>
      <c r="Q7" s="45" t="s">
        <v>8</v>
      </c>
      <c r="R7" s="45"/>
      <c r="S7" s="45"/>
      <c r="T7" s="45"/>
      <c r="U7"/>
      <c r="V7" s="45" t="s">
        <v>9</v>
      </c>
      <c r="W7" s="45"/>
      <c r="X7" s="45"/>
      <c r="Y7" s="45"/>
      <c r="Z7"/>
      <c r="AA7" s="45" t="s">
        <v>10</v>
      </c>
      <c r="AB7" s="45"/>
      <c r="AC7" s="45"/>
      <c r="AD7" s="45"/>
      <c r="AF7" s="45" t="s">
        <v>11</v>
      </c>
      <c r="AG7" s="45"/>
      <c r="AH7" s="45"/>
      <c r="AI7" s="45"/>
      <c r="AJ7"/>
      <c r="AK7" s="45" t="s">
        <v>12</v>
      </c>
      <c r="AL7" s="45"/>
      <c r="AM7" s="45"/>
      <c r="AN7" s="45"/>
      <c r="AP7" s="45" t="s">
        <v>13</v>
      </c>
      <c r="AQ7" s="45"/>
      <c r="AR7" s="45"/>
      <c r="AS7" s="45"/>
      <c r="AT7"/>
      <c r="AU7" s="45" t="s">
        <v>14</v>
      </c>
      <c r="AV7" s="45"/>
      <c r="AW7" s="45"/>
      <c r="AX7" s="45"/>
      <c r="AY7"/>
      <c r="AZ7" s="45" t="s">
        <v>15</v>
      </c>
      <c r="BA7" s="45"/>
      <c r="BB7" s="45"/>
      <c r="BC7" s="45"/>
      <c r="BE7" s="45" t="s">
        <v>16</v>
      </c>
      <c r="BF7" s="45"/>
      <c r="BG7" s="45"/>
      <c r="BH7" s="45"/>
      <c r="BJ7"/>
      <c r="BK7"/>
      <c r="BL7"/>
    </row>
    <row r="8" spans="1:64" ht="20.100000000000001" customHeight="1" x14ac:dyDescent="0.25">
      <c r="A8"/>
      <c r="B8" s="7">
        <v>2023</v>
      </c>
      <c r="C8" s="7">
        <v>2022</v>
      </c>
      <c r="D8" s="46" t="s">
        <v>17</v>
      </c>
      <c r="E8" s="46"/>
      <c r="F8"/>
      <c r="G8" s="7">
        <v>2023</v>
      </c>
      <c r="H8" s="7">
        <v>2022</v>
      </c>
      <c r="I8" s="46" t="s">
        <v>17</v>
      </c>
      <c r="J8" s="46"/>
      <c r="K8" s="7"/>
      <c r="L8" s="7">
        <v>2023</v>
      </c>
      <c r="M8" s="7">
        <v>2022</v>
      </c>
      <c r="N8" s="46" t="s">
        <v>17</v>
      </c>
      <c r="O8" s="46"/>
      <c r="P8" s="3"/>
      <c r="Q8" s="7">
        <v>2023</v>
      </c>
      <c r="R8" s="7">
        <v>2022</v>
      </c>
      <c r="S8" s="46" t="s">
        <v>17</v>
      </c>
      <c r="T8" s="46"/>
      <c r="U8"/>
      <c r="V8" s="7">
        <v>2023</v>
      </c>
      <c r="W8" s="7">
        <v>2022</v>
      </c>
      <c r="X8" s="46" t="s">
        <v>17</v>
      </c>
      <c r="Y8" s="46"/>
      <c r="Z8" s="3"/>
      <c r="AA8" s="7">
        <v>2023</v>
      </c>
      <c r="AB8" s="7">
        <v>2022</v>
      </c>
      <c r="AC8" s="46" t="s">
        <v>17</v>
      </c>
      <c r="AD8" s="46"/>
      <c r="AF8" s="7">
        <v>2023</v>
      </c>
      <c r="AG8" s="7">
        <v>2022</v>
      </c>
      <c r="AH8" s="46" t="s">
        <v>17</v>
      </c>
      <c r="AI8" s="46"/>
      <c r="AJ8" s="3"/>
      <c r="AK8" s="7">
        <v>2023</v>
      </c>
      <c r="AL8" s="7">
        <v>2022</v>
      </c>
      <c r="AM8" s="46" t="s">
        <v>17</v>
      </c>
      <c r="AN8" s="46"/>
      <c r="AO8" s="3"/>
      <c r="AP8" s="7">
        <v>2023</v>
      </c>
      <c r="AQ8" s="7">
        <v>2022</v>
      </c>
      <c r="AR8" s="46" t="s">
        <v>17</v>
      </c>
      <c r="AS8" s="46"/>
      <c r="AT8" s="3"/>
      <c r="AU8" s="7">
        <v>2023</v>
      </c>
      <c r="AV8" s="7">
        <v>2022</v>
      </c>
      <c r="AW8" s="46" t="s">
        <v>17</v>
      </c>
      <c r="AX8" s="46"/>
      <c r="AY8" s="3"/>
      <c r="AZ8" s="8">
        <v>2023</v>
      </c>
      <c r="BA8" s="8">
        <v>2022</v>
      </c>
      <c r="BB8" s="48" t="s">
        <v>17</v>
      </c>
      <c r="BC8" s="48"/>
      <c r="BE8" s="7">
        <v>2023</v>
      </c>
      <c r="BF8" s="7">
        <v>2022</v>
      </c>
      <c r="BG8" s="46" t="s">
        <v>17</v>
      </c>
      <c r="BH8" s="46"/>
      <c r="BJ8"/>
      <c r="BK8"/>
      <c r="BL8"/>
    </row>
    <row r="9" spans="1:64" ht="20.100000000000001" customHeight="1" x14ac:dyDescent="0.25">
      <c r="A9"/>
      <c r="B9" s="7" t="s">
        <v>18</v>
      </c>
      <c r="C9" s="7" t="s">
        <v>18</v>
      </c>
      <c r="D9" s="7" t="s">
        <v>19</v>
      </c>
      <c r="E9" s="7" t="s">
        <v>20</v>
      </c>
      <c r="F9"/>
      <c r="G9" s="7" t="s">
        <v>18</v>
      </c>
      <c r="H9" s="7" t="s">
        <v>18</v>
      </c>
      <c r="I9" s="7" t="s">
        <v>19</v>
      </c>
      <c r="J9" s="7" t="s">
        <v>20</v>
      </c>
      <c r="K9" s="7"/>
      <c r="L9" s="7" t="s">
        <v>18</v>
      </c>
      <c r="M9" s="7" t="s">
        <v>18</v>
      </c>
      <c r="N9" s="7" t="s">
        <v>21</v>
      </c>
      <c r="O9" s="7" t="s">
        <v>20</v>
      </c>
      <c r="P9" s="7"/>
      <c r="Q9" s="7" t="s">
        <v>18</v>
      </c>
      <c r="R9" s="7" t="s">
        <v>18</v>
      </c>
      <c r="S9" s="7" t="s">
        <v>19</v>
      </c>
      <c r="T9" s="7" t="s">
        <v>20</v>
      </c>
      <c r="U9"/>
      <c r="V9" s="7" t="s">
        <v>18</v>
      </c>
      <c r="W9" s="7" t="s">
        <v>18</v>
      </c>
      <c r="X9" s="7" t="s">
        <v>19</v>
      </c>
      <c r="Y9" s="7" t="s">
        <v>20</v>
      </c>
      <c r="Z9" s="7"/>
      <c r="AA9" s="7" t="s">
        <v>18</v>
      </c>
      <c r="AB9" s="7" t="s">
        <v>18</v>
      </c>
      <c r="AC9" s="7" t="s">
        <v>19</v>
      </c>
      <c r="AD9" s="7" t="s">
        <v>20</v>
      </c>
      <c r="AF9" s="7" t="s">
        <v>18</v>
      </c>
      <c r="AG9" s="7" t="s">
        <v>18</v>
      </c>
      <c r="AH9" s="7" t="s">
        <v>19</v>
      </c>
      <c r="AI9" s="7" t="s">
        <v>20</v>
      </c>
      <c r="AJ9" s="7"/>
      <c r="AK9" s="7" t="s">
        <v>18</v>
      </c>
      <c r="AL9" s="7" t="s">
        <v>18</v>
      </c>
      <c r="AM9" s="7" t="s">
        <v>19</v>
      </c>
      <c r="AN9" s="7" t="s">
        <v>20</v>
      </c>
      <c r="AO9" s="7"/>
      <c r="AP9" s="7" t="s">
        <v>18</v>
      </c>
      <c r="AQ9" s="7" t="s">
        <v>18</v>
      </c>
      <c r="AR9" s="7" t="s">
        <v>19</v>
      </c>
      <c r="AS9" s="7" t="s">
        <v>20</v>
      </c>
      <c r="AT9" s="7"/>
      <c r="AU9" s="7" t="s">
        <v>18</v>
      </c>
      <c r="AV9" s="7" t="s">
        <v>18</v>
      </c>
      <c r="AW9" s="7" t="s">
        <v>19</v>
      </c>
      <c r="AX9" s="7" t="s">
        <v>20</v>
      </c>
      <c r="AY9" s="7"/>
      <c r="AZ9" s="8" t="s">
        <v>18</v>
      </c>
      <c r="BA9" s="8" t="s">
        <v>18</v>
      </c>
      <c r="BB9" s="8" t="s">
        <v>19</v>
      </c>
      <c r="BC9" s="8" t="s">
        <v>20</v>
      </c>
      <c r="BE9" s="7" t="s">
        <v>18</v>
      </c>
      <c r="BF9" s="7" t="s">
        <v>18</v>
      </c>
      <c r="BG9" s="7" t="s">
        <v>19</v>
      </c>
      <c r="BH9" s="7" t="s">
        <v>20</v>
      </c>
      <c r="BJ9"/>
      <c r="BK9"/>
      <c r="BL9"/>
    </row>
    <row r="10" spans="1:64" ht="20.100000000000001" customHeight="1" x14ac:dyDescent="0.25">
      <c r="A10"/>
      <c r="F10"/>
      <c r="K10"/>
      <c r="P10"/>
      <c r="U10"/>
      <c r="X10"/>
      <c r="Y10"/>
      <c r="Z10"/>
      <c r="AJ10"/>
      <c r="AT10"/>
      <c r="AY10"/>
      <c r="BJ10"/>
      <c r="BK10"/>
      <c r="BL10"/>
    </row>
    <row r="11" spans="1:64" ht="15.9" customHeight="1" x14ac:dyDescent="0.3">
      <c r="A11" s="1" t="s">
        <v>22</v>
      </c>
      <c r="F11"/>
      <c r="G11" s="3" t="s">
        <v>1</v>
      </c>
      <c r="H11" s="3" t="s">
        <v>1</v>
      </c>
      <c r="K11"/>
      <c r="P11"/>
      <c r="U11"/>
      <c r="V11"/>
      <c r="W11"/>
      <c r="X11"/>
      <c r="Y11"/>
      <c r="Z11"/>
      <c r="AA11" s="3" t="s">
        <v>1</v>
      </c>
      <c r="AB11" s="3" t="s">
        <v>1</v>
      </c>
      <c r="AJ11"/>
      <c r="AT11"/>
      <c r="AY11"/>
      <c r="BJ11"/>
      <c r="BK11"/>
      <c r="BL11"/>
    </row>
    <row r="12" spans="1:64" s="12" customFormat="1" ht="15.75" customHeight="1" x14ac:dyDescent="0.25">
      <c r="A12" s="9" t="s">
        <v>23</v>
      </c>
      <c r="B12" s="10">
        <v>2885819.7644999996</v>
      </c>
      <c r="C12" s="10">
        <v>2851786.28</v>
      </c>
      <c r="D12" s="10">
        <f t="shared" ref="D12:D21" si="0">B12-C12</f>
        <v>34033.484499999788</v>
      </c>
      <c r="E12" s="10">
        <f t="shared" ref="E12:E21" si="1">D12/C12*100</f>
        <v>1.1934093637619925</v>
      </c>
      <c r="F12" s="10"/>
      <c r="G12" s="10">
        <v>1573125.2723099999</v>
      </c>
      <c r="H12" s="10">
        <v>1311591.73</v>
      </c>
      <c r="I12" s="10">
        <f t="shared" ref="I12:I21" si="2">G12-H12</f>
        <v>261533.54230999993</v>
      </c>
      <c r="J12" s="10">
        <f t="shared" ref="J12:J21" si="3">I12/H12*100</f>
        <v>19.940164025736877</v>
      </c>
      <c r="K12" s="10"/>
      <c r="L12" s="10">
        <v>600753.64638999989</v>
      </c>
      <c r="M12" s="10">
        <v>555142.91</v>
      </c>
      <c r="N12" s="10">
        <f t="shared" ref="N12:N21" si="4">L12-M12</f>
        <v>45610.73638999986</v>
      </c>
      <c r="O12" s="10">
        <f t="shared" ref="O12:O21" si="5">N12/M12*100</f>
        <v>8.2160351088695087</v>
      </c>
      <c r="P12" s="10"/>
      <c r="Q12" s="10">
        <v>2541583.2465900001</v>
      </c>
      <c r="R12" s="10">
        <v>2178823.9700000002</v>
      </c>
      <c r="S12" s="10">
        <f t="shared" ref="S12:S21" si="6">Q12-R12</f>
        <v>362759.27658999991</v>
      </c>
      <c r="T12" s="10">
        <f t="shared" ref="T12:T21" si="7">S12/R12*100</f>
        <v>16.649315483251264</v>
      </c>
      <c r="U12" s="10"/>
      <c r="V12" s="10">
        <v>725055.04386999994</v>
      </c>
      <c r="W12" s="10">
        <v>792959.06</v>
      </c>
      <c r="X12" s="10">
        <f t="shared" ref="X12:X21" si="8">V12-W12</f>
        <v>-67904.01613000012</v>
      </c>
      <c r="Y12" s="10">
        <f t="shared" ref="Y12:Y21" si="9">X12/W12*100</f>
        <v>-8.5633697318497273</v>
      </c>
      <c r="Z12" s="10"/>
      <c r="AA12" s="10">
        <v>429812.92316000001</v>
      </c>
      <c r="AB12" s="10">
        <v>359817.7</v>
      </c>
      <c r="AC12" s="10">
        <f t="shared" ref="AC12:AC21" si="10">AA12-AB12</f>
        <v>69995.223159999994</v>
      </c>
      <c r="AD12" s="10">
        <f t="shared" ref="AD12:AD21" si="11">AC12/AB12*100</f>
        <v>19.452968311453269</v>
      </c>
      <c r="AE12" s="10"/>
      <c r="AF12" s="10">
        <v>385900.64327999996</v>
      </c>
      <c r="AG12" s="10">
        <v>351472.14</v>
      </c>
      <c r="AH12" s="10">
        <f t="shared" ref="AH12:AH21" si="12">AF12-AG12</f>
        <v>34428.503279999946</v>
      </c>
      <c r="AI12" s="10">
        <f t="shared" ref="AI12:AI21" si="13">AH12/AG12*100</f>
        <v>9.7955141707675448</v>
      </c>
      <c r="AJ12" s="10"/>
      <c r="AK12" s="10">
        <v>627038.50057999999</v>
      </c>
      <c r="AL12" s="10">
        <v>552380.93999999994</v>
      </c>
      <c r="AM12" s="10">
        <f t="shared" ref="AM12:AM21" si="14">AK12-AL12</f>
        <v>74657.560580000049</v>
      </c>
      <c r="AN12" s="10">
        <f t="shared" ref="AN12:AN21" si="15">AM12/AL12*100</f>
        <v>13.515593166556409</v>
      </c>
      <c r="AO12" s="10"/>
      <c r="AP12" s="10">
        <v>528100.85137000005</v>
      </c>
      <c r="AQ12" s="10">
        <v>515367.29</v>
      </c>
      <c r="AR12" s="10">
        <f t="shared" ref="AR12:AR21" si="16">AP12-AQ12</f>
        <v>12733.561370000069</v>
      </c>
      <c r="AS12" s="10">
        <f t="shared" ref="AS12:AS21" si="17">AR12/AQ12*100</f>
        <v>2.4707740706632872</v>
      </c>
      <c r="AT12" s="10"/>
      <c r="AU12" s="10">
        <v>1118332.2928800001</v>
      </c>
      <c r="AV12" s="10">
        <v>1016716.92</v>
      </c>
      <c r="AW12" s="10">
        <f t="shared" ref="AW12:AW21" si="18">AU12-AV12</f>
        <v>101615.37288000004</v>
      </c>
      <c r="AX12" s="10">
        <f t="shared" ref="AX12:AX21" si="19">AW12/AV12*100</f>
        <v>9.9944606882316886</v>
      </c>
      <c r="AY12" s="10"/>
      <c r="AZ12" s="11">
        <v>70316.446759999992</v>
      </c>
      <c r="BA12" s="11">
        <v>63530.324780000003</v>
      </c>
      <c r="BB12" s="11">
        <f t="shared" ref="BB12:BB21" si="20">AZ12-BA12</f>
        <v>6786.121979999989</v>
      </c>
      <c r="BC12" s="11">
        <f t="shared" ref="BC12:BC21" si="21">BB12/BA12*100</f>
        <v>10.681705159700883</v>
      </c>
      <c r="BD12" s="10"/>
      <c r="BE12" s="10">
        <f t="shared" ref="BE12:BF17" si="22">G12+L12+Q12+V12+AA12+AP12+AU12+AK12+B12+AF12+AZ12</f>
        <v>11485838.631689999</v>
      </c>
      <c r="BF12" s="10">
        <f t="shared" si="22"/>
        <v>10549589.26478</v>
      </c>
      <c r="BG12" s="10">
        <f>BE12-BF12</f>
        <v>936249.3669099994</v>
      </c>
      <c r="BH12" s="10">
        <f t="shared" ref="BH12:BH21" si="23">BG12/BF12*100</f>
        <v>8.8747470959432064</v>
      </c>
      <c r="BJ12" s="13"/>
      <c r="BK12" s="13"/>
      <c r="BL12" s="13"/>
    </row>
    <row r="13" spans="1:64" s="12" customFormat="1" ht="15" customHeight="1" x14ac:dyDescent="0.25">
      <c r="A13" s="9" t="s">
        <v>24</v>
      </c>
      <c r="B13" s="10">
        <v>56856.309520000003</v>
      </c>
      <c r="C13" s="10">
        <v>46609.15</v>
      </c>
      <c r="D13" s="10">
        <f t="shared" si="0"/>
        <v>10247.159520000001</v>
      </c>
      <c r="E13" s="10">
        <f t="shared" si="1"/>
        <v>21.985295848561925</v>
      </c>
      <c r="F13" s="10"/>
      <c r="G13" s="10">
        <v>45959.00275</v>
      </c>
      <c r="H13" s="10">
        <v>46537.93</v>
      </c>
      <c r="I13" s="10">
        <f t="shared" si="2"/>
        <v>-578.92725000000064</v>
      </c>
      <c r="J13" s="10">
        <f t="shared" si="3"/>
        <v>-1.2439901173086139</v>
      </c>
      <c r="K13" s="10"/>
      <c r="L13" s="10">
        <v>21748.192609999998</v>
      </c>
      <c r="M13" s="10">
        <v>22015.56</v>
      </c>
      <c r="N13" s="10">
        <f t="shared" si="4"/>
        <v>-267.36739000000307</v>
      </c>
      <c r="O13" s="10">
        <f t="shared" si="5"/>
        <v>-1.21444737267643</v>
      </c>
      <c r="P13" s="10"/>
      <c r="Q13" s="10">
        <v>40026.874179999999</v>
      </c>
      <c r="R13" s="10">
        <v>39026.050000000003</v>
      </c>
      <c r="S13" s="10">
        <f t="shared" si="6"/>
        <v>1000.824179999996</v>
      </c>
      <c r="T13" s="10">
        <f t="shared" si="7"/>
        <v>2.5645028897364601</v>
      </c>
      <c r="U13" s="10"/>
      <c r="V13" s="10">
        <v>25983.722280000002</v>
      </c>
      <c r="W13" s="10">
        <v>23774.46</v>
      </c>
      <c r="X13" s="10">
        <f t="shared" si="8"/>
        <v>2209.2622800000026</v>
      </c>
      <c r="Y13" s="10">
        <f t="shared" si="9"/>
        <v>9.2925865824081928</v>
      </c>
      <c r="Z13" s="10"/>
      <c r="AA13" s="10">
        <v>16304.383960000001</v>
      </c>
      <c r="AB13" s="10">
        <v>15664.24</v>
      </c>
      <c r="AC13" s="10">
        <f t="shared" si="10"/>
        <v>640.14396000000124</v>
      </c>
      <c r="AD13" s="10">
        <f t="shared" si="11"/>
        <v>4.0866582738773234</v>
      </c>
      <c r="AE13" s="10"/>
      <c r="AF13" s="10">
        <v>17229.546030000001</v>
      </c>
      <c r="AG13" s="10">
        <v>15705.33</v>
      </c>
      <c r="AH13" s="10">
        <f t="shared" si="12"/>
        <v>1524.2160300000014</v>
      </c>
      <c r="AI13" s="10">
        <f t="shared" si="13"/>
        <v>9.7050875721809184</v>
      </c>
      <c r="AJ13" s="10"/>
      <c r="AK13" s="10">
        <v>19209.766770000002</v>
      </c>
      <c r="AL13" s="10">
        <v>18697.95</v>
      </c>
      <c r="AM13" s="10">
        <f t="shared" si="14"/>
        <v>511.81677000000127</v>
      </c>
      <c r="AN13" s="10">
        <f t="shared" si="15"/>
        <v>2.7372881519097079</v>
      </c>
      <c r="AO13" s="10"/>
      <c r="AP13" s="10">
        <v>13867.809219999999</v>
      </c>
      <c r="AQ13" s="10">
        <v>26955.62</v>
      </c>
      <c r="AR13" s="10">
        <f t="shared" si="16"/>
        <v>-13087.81078</v>
      </c>
      <c r="AS13" s="10">
        <f t="shared" si="17"/>
        <v>-48.553180301547506</v>
      </c>
      <c r="AT13" s="10"/>
      <c r="AU13" s="10">
        <v>50323.64327</v>
      </c>
      <c r="AV13" s="10">
        <v>46188.77</v>
      </c>
      <c r="AW13" s="10">
        <f t="shared" si="18"/>
        <v>4134.8732700000037</v>
      </c>
      <c r="AX13" s="10">
        <f t="shared" si="19"/>
        <v>8.9521181663854748</v>
      </c>
      <c r="AY13" s="10"/>
      <c r="AZ13" s="11">
        <v>3063.2200699999999</v>
      </c>
      <c r="BA13" s="11">
        <v>2779.5608199999992</v>
      </c>
      <c r="BB13" s="11">
        <f t="shared" si="20"/>
        <v>283.65925000000061</v>
      </c>
      <c r="BC13" s="11">
        <f t="shared" si="21"/>
        <v>10.205182342439288</v>
      </c>
      <c r="BD13" s="10"/>
      <c r="BE13" s="10">
        <f t="shared" si="22"/>
        <v>310572.47065999999</v>
      </c>
      <c r="BF13" s="10">
        <f t="shared" si="22"/>
        <v>303954.62082000001</v>
      </c>
      <c r="BG13" s="10">
        <f>BE13-BF13</f>
        <v>6617.8498399999808</v>
      </c>
      <c r="BH13" s="10">
        <f t="shared" si="23"/>
        <v>2.1772492953542</v>
      </c>
      <c r="BJ13" s="13"/>
      <c r="BK13" s="13"/>
      <c r="BL13" s="13"/>
    </row>
    <row r="14" spans="1:64" s="12" customFormat="1" ht="15" customHeight="1" x14ac:dyDescent="0.25">
      <c r="A14" s="9" t="s">
        <v>25</v>
      </c>
      <c r="B14" s="10">
        <v>53678.664879999997</v>
      </c>
      <c r="C14" s="10">
        <v>61801.649999999994</v>
      </c>
      <c r="D14" s="10">
        <f t="shared" si="0"/>
        <v>-8122.9851199999976</v>
      </c>
      <c r="E14" s="10">
        <f t="shared" si="1"/>
        <v>-13.143637944941597</v>
      </c>
      <c r="F14" s="14"/>
      <c r="G14" s="10">
        <v>25794.22465</v>
      </c>
      <c r="H14" s="10">
        <v>32406.35</v>
      </c>
      <c r="I14" s="10">
        <f t="shared" si="2"/>
        <v>-6612.1253499999984</v>
      </c>
      <c r="J14" s="10">
        <f t="shared" si="3"/>
        <v>-20.403795398124132</v>
      </c>
      <c r="K14" s="10"/>
      <c r="L14" s="10">
        <v>12049.476770000001</v>
      </c>
      <c r="M14" s="10">
        <v>15133.550000000001</v>
      </c>
      <c r="N14" s="10">
        <f t="shared" si="4"/>
        <v>-3084.07323</v>
      </c>
      <c r="O14" s="10">
        <f t="shared" si="5"/>
        <v>-20.379046753735903</v>
      </c>
      <c r="P14" s="10"/>
      <c r="Q14" s="10">
        <v>44148.522599999997</v>
      </c>
      <c r="R14" s="10">
        <v>51905.42</v>
      </c>
      <c r="S14" s="10">
        <f t="shared" si="6"/>
        <v>-7756.8974000000017</v>
      </c>
      <c r="T14" s="10">
        <f t="shared" si="7"/>
        <v>-14.944291752190816</v>
      </c>
      <c r="U14" s="14"/>
      <c r="V14" s="10">
        <v>14997.94399</v>
      </c>
      <c r="W14" s="10">
        <v>17025.59</v>
      </c>
      <c r="X14" s="10">
        <f t="shared" si="8"/>
        <v>-2027.6460100000004</v>
      </c>
      <c r="Y14" s="10">
        <f t="shared" si="9"/>
        <v>-11.90940231733526</v>
      </c>
      <c r="Z14" s="10"/>
      <c r="AA14" s="10">
        <v>9770.3136799999993</v>
      </c>
      <c r="AB14" s="10">
        <v>11625.46</v>
      </c>
      <c r="AC14" s="10">
        <f t="shared" si="10"/>
        <v>-1855.1463199999998</v>
      </c>
      <c r="AD14" s="10">
        <f t="shared" si="11"/>
        <v>-15.957616472810537</v>
      </c>
      <c r="AE14" s="10"/>
      <c r="AF14" s="10">
        <v>7777.7930300000007</v>
      </c>
      <c r="AG14" s="10">
        <v>6520.85</v>
      </c>
      <c r="AH14" s="10">
        <f t="shared" si="12"/>
        <v>1256.9430300000004</v>
      </c>
      <c r="AI14" s="10">
        <f t="shared" si="13"/>
        <v>19.275754387848217</v>
      </c>
      <c r="AJ14" s="10"/>
      <c r="AK14" s="10">
        <v>14712.130740000001</v>
      </c>
      <c r="AL14" s="10">
        <v>12331</v>
      </c>
      <c r="AM14" s="10">
        <f t="shared" si="14"/>
        <v>2381.1307400000005</v>
      </c>
      <c r="AN14" s="10">
        <f t="shared" si="15"/>
        <v>19.310118725164223</v>
      </c>
      <c r="AO14" s="10"/>
      <c r="AP14" s="10">
        <v>8412.8980899999988</v>
      </c>
      <c r="AQ14" s="10">
        <v>10243.74</v>
      </c>
      <c r="AR14" s="10">
        <f t="shared" si="16"/>
        <v>-1830.841910000001</v>
      </c>
      <c r="AS14" s="10">
        <f t="shared" si="17"/>
        <v>-17.872787770872758</v>
      </c>
      <c r="AT14" s="10"/>
      <c r="AU14" s="10">
        <v>25533.501250000001</v>
      </c>
      <c r="AV14" s="10">
        <v>42462.97</v>
      </c>
      <c r="AW14" s="10">
        <f t="shared" si="18"/>
        <v>-16929.46875</v>
      </c>
      <c r="AX14" s="10">
        <f t="shared" si="19"/>
        <v>-39.868781552491498</v>
      </c>
      <c r="AY14" s="10"/>
      <c r="AZ14" s="11">
        <v>1316.3888999999999</v>
      </c>
      <c r="BA14" s="11">
        <v>1004.16839</v>
      </c>
      <c r="BB14" s="11">
        <f t="shared" si="20"/>
        <v>312.22050999999988</v>
      </c>
      <c r="BC14" s="11">
        <f t="shared" si="21"/>
        <v>31.092445560848603</v>
      </c>
      <c r="BD14" s="10"/>
      <c r="BE14" s="10">
        <f t="shared" si="22"/>
        <v>218191.85857999997</v>
      </c>
      <c r="BF14" s="10">
        <f t="shared" si="22"/>
        <v>262460.74838999996</v>
      </c>
      <c r="BG14" s="10">
        <f t="shared" ref="BG14:BG31" si="24">BE14-BF14</f>
        <v>-44268.889809999993</v>
      </c>
      <c r="BH14" s="10">
        <f t="shared" si="23"/>
        <v>-16.86686107601097</v>
      </c>
      <c r="BJ14" s="13"/>
      <c r="BK14" s="13"/>
      <c r="BL14" s="13"/>
    </row>
    <row r="15" spans="1:64" s="12" customFormat="1" ht="15" customHeight="1" x14ac:dyDescent="0.25">
      <c r="A15" s="9" t="s">
        <v>26</v>
      </c>
      <c r="B15" s="10">
        <v>203702.10634</v>
      </c>
      <c r="C15" s="10">
        <v>266975.21999999997</v>
      </c>
      <c r="D15" s="10">
        <f t="shared" si="0"/>
        <v>-63273.113659999974</v>
      </c>
      <c r="E15" s="10">
        <f t="shared" si="1"/>
        <v>-23.699994950842246</v>
      </c>
      <c r="F15" s="14"/>
      <c r="G15" s="10">
        <v>18861.6054</v>
      </c>
      <c r="H15" s="10">
        <v>20339.560000000001</v>
      </c>
      <c r="I15" s="10">
        <f t="shared" si="2"/>
        <v>-1477.9546000000009</v>
      </c>
      <c r="J15" s="10">
        <f t="shared" si="3"/>
        <v>-7.2664039930067359</v>
      </c>
      <c r="K15" s="10"/>
      <c r="L15" s="10">
        <v>10745.032950000001</v>
      </c>
      <c r="M15" s="10">
        <v>11921.03</v>
      </c>
      <c r="N15" s="10">
        <f t="shared" si="4"/>
        <v>-1175.9970499999999</v>
      </c>
      <c r="O15" s="10">
        <f t="shared" si="5"/>
        <v>-9.864894644170846</v>
      </c>
      <c r="P15" s="10"/>
      <c r="Q15" s="10">
        <v>21850.476329999998</v>
      </c>
      <c r="R15" s="10">
        <v>23185.98</v>
      </c>
      <c r="S15" s="10">
        <f t="shared" si="6"/>
        <v>-1335.5036700000019</v>
      </c>
      <c r="T15" s="10">
        <f t="shared" si="7"/>
        <v>-5.7599621409144746</v>
      </c>
      <c r="U15" s="14"/>
      <c r="V15" s="10">
        <v>15831.107779999998</v>
      </c>
      <c r="W15" s="10">
        <v>14560.5</v>
      </c>
      <c r="X15" s="10">
        <f t="shared" si="8"/>
        <v>1270.6077799999985</v>
      </c>
      <c r="Y15" s="10">
        <f t="shared" si="9"/>
        <v>8.7264021153119646</v>
      </c>
      <c r="Z15" s="10"/>
      <c r="AA15" s="10">
        <v>10944.118020000002</v>
      </c>
      <c r="AB15" s="10">
        <v>10551.95</v>
      </c>
      <c r="AC15" s="10">
        <f t="shared" si="10"/>
        <v>392.16802000000098</v>
      </c>
      <c r="AD15" s="10">
        <f t="shared" si="11"/>
        <v>3.716545472637768</v>
      </c>
      <c r="AE15" s="10"/>
      <c r="AF15" s="10">
        <v>33531.929660000002</v>
      </c>
      <c r="AG15" s="10">
        <v>30844.7</v>
      </c>
      <c r="AH15" s="10">
        <f t="shared" si="12"/>
        <v>2687.2296600000009</v>
      </c>
      <c r="AI15" s="10">
        <f t="shared" si="13"/>
        <v>8.7121277237256347</v>
      </c>
      <c r="AJ15" s="10"/>
      <c r="AK15" s="10">
        <v>65589.419209999993</v>
      </c>
      <c r="AL15" s="10">
        <v>58541.68</v>
      </c>
      <c r="AM15" s="10">
        <f t="shared" si="14"/>
        <v>7047.7392099999925</v>
      </c>
      <c r="AN15" s="10">
        <f t="shared" si="15"/>
        <v>12.038840036705459</v>
      </c>
      <c r="AO15" s="10"/>
      <c r="AP15" s="10">
        <v>45465.517240000001</v>
      </c>
      <c r="AQ15" s="10">
        <v>32991.42</v>
      </c>
      <c r="AR15" s="10">
        <f t="shared" si="16"/>
        <v>12474.097240000003</v>
      </c>
      <c r="AS15" s="10">
        <f t="shared" si="17"/>
        <v>37.810125299244476</v>
      </c>
      <c r="AT15" s="10"/>
      <c r="AU15" s="10">
        <v>85795.542690000002</v>
      </c>
      <c r="AV15" s="10">
        <v>80131.16</v>
      </c>
      <c r="AW15" s="10">
        <f t="shared" si="18"/>
        <v>5664.3826899999985</v>
      </c>
      <c r="AX15" s="10">
        <f t="shared" si="19"/>
        <v>7.0688889191171054</v>
      </c>
      <c r="AY15" s="10"/>
      <c r="AZ15" s="11">
        <v>7735.6567799999993</v>
      </c>
      <c r="BA15" s="11">
        <v>6935.0108600000003</v>
      </c>
      <c r="BB15" s="11">
        <f t="shared" si="20"/>
        <v>800.64591999999902</v>
      </c>
      <c r="BC15" s="11">
        <f t="shared" si="21"/>
        <v>11.544984372237868</v>
      </c>
      <c r="BD15" s="10"/>
      <c r="BE15" s="10">
        <f t="shared" si="22"/>
        <v>520052.51240000001</v>
      </c>
      <c r="BF15" s="10">
        <f t="shared" si="22"/>
        <v>556978.21085999999</v>
      </c>
      <c r="BG15" s="10">
        <f t="shared" si="24"/>
        <v>-36925.698459999985</v>
      </c>
      <c r="BH15" s="10">
        <f t="shared" si="23"/>
        <v>-6.6296486541161119</v>
      </c>
      <c r="BJ15" s="13"/>
      <c r="BK15" s="13"/>
      <c r="BL15" s="13"/>
    </row>
    <row r="16" spans="1:64" s="12" customFormat="1" ht="15" customHeight="1" x14ac:dyDescent="0.25">
      <c r="A16" s="9" t="s">
        <v>27</v>
      </c>
      <c r="B16" s="10">
        <v>1741.2772699999998</v>
      </c>
      <c r="C16" s="10">
        <v>1382.59</v>
      </c>
      <c r="D16" s="10">
        <f t="shared" si="0"/>
        <v>358.6872699999999</v>
      </c>
      <c r="E16" s="10">
        <f t="shared" si="1"/>
        <v>25.943140772029299</v>
      </c>
      <c r="F16" s="14"/>
      <c r="G16" s="10">
        <v>0</v>
      </c>
      <c r="H16" s="10">
        <v>0</v>
      </c>
      <c r="I16" s="10">
        <f t="shared" si="2"/>
        <v>0</v>
      </c>
      <c r="J16" s="16">
        <f t="shared" ref="J16:J17" si="25">IFERROR(I16/H16*100,0)</f>
        <v>0</v>
      </c>
      <c r="K16" s="10"/>
      <c r="L16" s="10">
        <v>0</v>
      </c>
      <c r="M16" s="10">
        <v>0</v>
      </c>
      <c r="N16" s="10">
        <f t="shared" si="4"/>
        <v>0</v>
      </c>
      <c r="O16" s="10">
        <f>IFERROR(N16/M16*100,0)</f>
        <v>0</v>
      </c>
      <c r="P16" s="10"/>
      <c r="Q16" s="10">
        <v>2346.57809</v>
      </c>
      <c r="R16" s="10">
        <v>2319.4899999999998</v>
      </c>
      <c r="S16" s="10">
        <f t="shared" si="6"/>
        <v>27.088090000000193</v>
      </c>
      <c r="T16" s="10">
        <f t="shared" si="7"/>
        <v>1.16784681115246</v>
      </c>
      <c r="U16" s="14"/>
      <c r="V16" s="10">
        <v>0</v>
      </c>
      <c r="W16" s="10">
        <v>113.16</v>
      </c>
      <c r="X16" s="10">
        <f t="shared" si="8"/>
        <v>-113.16</v>
      </c>
      <c r="Y16" s="10">
        <f t="shared" si="9"/>
        <v>-100</v>
      </c>
      <c r="Z16" s="10"/>
      <c r="AA16" s="10">
        <v>374.64758999999992</v>
      </c>
      <c r="AB16" s="10">
        <v>361.37</v>
      </c>
      <c r="AC16" s="10">
        <f t="shared" si="10"/>
        <v>13.277589999999918</v>
      </c>
      <c r="AD16" s="10">
        <f t="shared" si="11"/>
        <v>3.6742369316766519</v>
      </c>
      <c r="AE16" s="10"/>
      <c r="AF16" s="10">
        <v>0</v>
      </c>
      <c r="AG16" s="10">
        <v>0</v>
      </c>
      <c r="AH16" s="10">
        <f t="shared" si="12"/>
        <v>0</v>
      </c>
      <c r="AI16" s="16">
        <f t="shared" ref="AI16:AI17" si="26">IFERROR(AH16/AG16*100,0)</f>
        <v>0</v>
      </c>
      <c r="AJ16" s="10"/>
      <c r="AK16" s="10">
        <v>161.91147999999998</v>
      </c>
      <c r="AL16" s="10">
        <v>104.02</v>
      </c>
      <c r="AM16" s="10">
        <f t="shared" si="14"/>
        <v>57.891479999999987</v>
      </c>
      <c r="AN16" s="10">
        <f t="shared" si="15"/>
        <v>55.654181888098428</v>
      </c>
      <c r="AO16" s="10"/>
      <c r="AP16" s="10">
        <v>322.77185000000003</v>
      </c>
      <c r="AQ16" s="10">
        <v>13618.87</v>
      </c>
      <c r="AR16" s="10">
        <f t="shared" si="16"/>
        <v>-13296.098150000002</v>
      </c>
      <c r="AS16" s="10">
        <f t="shared" si="17"/>
        <v>-97.629965995710364</v>
      </c>
      <c r="AT16" s="10"/>
      <c r="AU16" s="10">
        <v>0</v>
      </c>
      <c r="AV16" s="10">
        <v>0</v>
      </c>
      <c r="AW16" s="10">
        <f t="shared" si="18"/>
        <v>0</v>
      </c>
      <c r="AX16" s="16">
        <f>IFERROR(AW16/AV16*100,0)</f>
        <v>0</v>
      </c>
      <c r="AY16" s="10"/>
      <c r="AZ16" s="11">
        <v>0</v>
      </c>
      <c r="BA16" s="11">
        <v>0</v>
      </c>
      <c r="BB16" s="11">
        <f t="shared" si="20"/>
        <v>0</v>
      </c>
      <c r="BC16" s="16">
        <f t="shared" ref="BC16" si="27">IFERROR(BB16/BA16*100,0)</f>
        <v>0</v>
      </c>
      <c r="BD16" s="10"/>
      <c r="BE16" s="10">
        <f t="shared" si="22"/>
        <v>4947.1862799999999</v>
      </c>
      <c r="BF16" s="10">
        <f t="shared" si="22"/>
        <v>17899.5</v>
      </c>
      <c r="BG16" s="10">
        <f t="shared" si="24"/>
        <v>-12952.31372</v>
      </c>
      <c r="BH16" s="10">
        <f t="shared" si="23"/>
        <v>-72.361315790943877</v>
      </c>
      <c r="BJ16" s="13"/>
      <c r="BK16" s="13"/>
      <c r="BL16" s="13"/>
    </row>
    <row r="17" spans="1:64" s="12" customFormat="1" ht="15" customHeight="1" x14ac:dyDescent="0.25">
      <c r="A17" s="9" t="s">
        <v>28</v>
      </c>
      <c r="B17" s="10">
        <v>0</v>
      </c>
      <c r="C17" s="10">
        <v>0</v>
      </c>
      <c r="D17" s="10">
        <f t="shared" si="0"/>
        <v>0</v>
      </c>
      <c r="E17" s="16">
        <f>IFERROR(D17/C17*100,0)</f>
        <v>0</v>
      </c>
      <c r="F17" s="14"/>
      <c r="G17" s="10">
        <v>0</v>
      </c>
      <c r="H17" s="10">
        <v>0</v>
      </c>
      <c r="I17" s="10">
        <f t="shared" si="2"/>
        <v>0</v>
      </c>
      <c r="J17" s="16">
        <f t="shared" si="25"/>
        <v>0</v>
      </c>
      <c r="K17" s="10"/>
      <c r="L17" s="10">
        <v>0</v>
      </c>
      <c r="M17" s="10">
        <v>4371.12</v>
      </c>
      <c r="N17" s="10">
        <f t="shared" si="4"/>
        <v>-4371.12</v>
      </c>
      <c r="O17" s="10">
        <f t="shared" si="5"/>
        <v>-100</v>
      </c>
      <c r="P17" s="10"/>
      <c r="Q17" s="10">
        <v>-70633.012130000003</v>
      </c>
      <c r="R17" s="10">
        <v>0</v>
      </c>
      <c r="S17" s="10">
        <f t="shared" si="6"/>
        <v>-70633.012130000003</v>
      </c>
      <c r="T17" s="10">
        <f>IFERROR(S17/R17*100,0)</f>
        <v>0</v>
      </c>
      <c r="U17" s="14"/>
      <c r="V17" s="10">
        <v>2655.00281</v>
      </c>
      <c r="W17" s="10">
        <v>5895.1</v>
      </c>
      <c r="X17" s="10">
        <f t="shared" si="8"/>
        <v>-3240.0971900000004</v>
      </c>
      <c r="Y17" s="10">
        <f t="shared" si="9"/>
        <v>-54.962548387643984</v>
      </c>
      <c r="Z17" s="10"/>
      <c r="AA17" s="10">
        <v>0</v>
      </c>
      <c r="AB17" s="10">
        <v>0</v>
      </c>
      <c r="AC17" s="10">
        <f t="shared" si="10"/>
        <v>0</v>
      </c>
      <c r="AD17" s="16">
        <f>IFERROR(AC17/AB17*100,0)</f>
        <v>0</v>
      </c>
      <c r="AE17" s="10"/>
      <c r="AF17" s="10">
        <v>0</v>
      </c>
      <c r="AG17" s="10">
        <v>0</v>
      </c>
      <c r="AH17" s="10">
        <f t="shared" si="12"/>
        <v>0</v>
      </c>
      <c r="AI17" s="16">
        <f t="shared" si="26"/>
        <v>0</v>
      </c>
      <c r="AJ17" s="10"/>
      <c r="AK17" s="10">
        <v>0</v>
      </c>
      <c r="AL17" s="10">
        <v>0</v>
      </c>
      <c r="AM17" s="10">
        <f t="shared" si="14"/>
        <v>0</v>
      </c>
      <c r="AN17" s="16">
        <f>IFERROR(AM17/AL17*100,0)</f>
        <v>0</v>
      </c>
      <c r="AO17" s="10"/>
      <c r="AP17" s="10">
        <v>0</v>
      </c>
      <c r="AQ17" s="10">
        <v>0</v>
      </c>
      <c r="AR17" s="10">
        <f t="shared" si="16"/>
        <v>0</v>
      </c>
      <c r="AS17" s="16">
        <f>IFERROR(AR17/AQ17*100,0)</f>
        <v>0</v>
      </c>
      <c r="AT17" s="10"/>
      <c r="AU17" s="10">
        <v>4052.7482500000001</v>
      </c>
      <c r="AV17" s="10">
        <v>22912.41</v>
      </c>
      <c r="AW17" s="10">
        <f t="shared" si="18"/>
        <v>-18859.661749999999</v>
      </c>
      <c r="AX17" s="10">
        <f t="shared" si="19"/>
        <v>-82.31199489708851</v>
      </c>
      <c r="AY17" s="10"/>
      <c r="AZ17" s="11">
        <v>-4379.5472600000003</v>
      </c>
      <c r="BA17" s="11">
        <v>-3208.07141</v>
      </c>
      <c r="BB17" s="11">
        <f t="shared" si="20"/>
        <v>-1171.4758500000003</v>
      </c>
      <c r="BC17" s="11">
        <f t="shared" si="21"/>
        <v>36.516514138318392</v>
      </c>
      <c r="BD17" s="10"/>
      <c r="BE17" s="10">
        <f t="shared" si="22"/>
        <v>-68304.80833</v>
      </c>
      <c r="BF17" s="10">
        <f t="shared" si="22"/>
        <v>29970.558590000004</v>
      </c>
      <c r="BG17" s="10">
        <f>BE17-BF17</f>
        <v>-98275.36692</v>
      </c>
      <c r="BH17" s="10">
        <f t="shared" si="23"/>
        <v>-327.90635725018029</v>
      </c>
      <c r="BJ17" s="13"/>
      <c r="BK17" s="13"/>
      <c r="BL17" s="13"/>
    </row>
    <row r="18" spans="1:64" s="12" customFormat="1" ht="15" customHeight="1" x14ac:dyDescent="0.25">
      <c r="A18" s="9" t="s">
        <v>29</v>
      </c>
      <c r="B18" s="16">
        <f>B12-B13-B14-B15-B16-B17</f>
        <v>2569841.4064899995</v>
      </c>
      <c r="C18" s="16">
        <f>C12-C13-C14-C15-C16-C17</f>
        <v>2475017.67</v>
      </c>
      <c r="D18" s="16">
        <f t="shared" si="0"/>
        <v>94823.736489999574</v>
      </c>
      <c r="E18" s="16">
        <f t="shared" si="1"/>
        <v>3.8312347277100276</v>
      </c>
      <c r="F18" s="17"/>
      <c r="G18" s="16">
        <f>G12-G13-G14-G15-G16-G17</f>
        <v>1482510.4395099999</v>
      </c>
      <c r="H18" s="16">
        <f>H12-H13-H14-H15-H16-H17</f>
        <v>1212307.8899999999</v>
      </c>
      <c r="I18" s="16">
        <f t="shared" si="2"/>
        <v>270202.54951000004</v>
      </c>
      <c r="J18" s="16">
        <f t="shared" si="3"/>
        <v>22.288277733637457</v>
      </c>
      <c r="K18" s="16"/>
      <c r="L18" s="16">
        <f>L12-L13-L14-L15-L16-L17</f>
        <v>556210.94405999989</v>
      </c>
      <c r="M18" s="16">
        <f>M12-M13-M14-M15-M16-M17</f>
        <v>501701.64999999997</v>
      </c>
      <c r="N18" s="16">
        <f t="shared" si="4"/>
        <v>54509.294059999927</v>
      </c>
      <c r="O18" s="16">
        <f t="shared" si="5"/>
        <v>10.864882357871442</v>
      </c>
      <c r="P18" s="16"/>
      <c r="Q18" s="16">
        <f>Q12-Q13-Q14-Q15-Q16-Q17</f>
        <v>2503843.8075200007</v>
      </c>
      <c r="R18" s="16">
        <f>R12-R13-R14-R15-R16-R17</f>
        <v>2062387.0300000005</v>
      </c>
      <c r="S18" s="16">
        <f t="shared" si="6"/>
        <v>441456.77752000024</v>
      </c>
      <c r="T18" s="16">
        <f t="shared" si="7"/>
        <v>21.405137401392604</v>
      </c>
      <c r="U18" s="17"/>
      <c r="V18" s="16">
        <f>V12-V13-V14-V15-V16-V17</f>
        <v>665587.26701000007</v>
      </c>
      <c r="W18" s="16">
        <f>W12-W13-W14-W15-W16-W17</f>
        <v>731590.25000000012</v>
      </c>
      <c r="X18" s="16">
        <f t="shared" si="8"/>
        <v>-66002.982990000048</v>
      </c>
      <c r="Y18" s="16">
        <f t="shared" si="9"/>
        <v>-9.0218510962933198</v>
      </c>
      <c r="Z18" s="16"/>
      <c r="AA18" s="16">
        <f>AA12-AA13-AA14-AA15-AA16-AA17</f>
        <v>392419.45990999998</v>
      </c>
      <c r="AB18" s="16">
        <f>AB12-AB13-AB14-AB15-AB16-AB17</f>
        <v>321614.68</v>
      </c>
      <c r="AC18" s="16">
        <f t="shared" si="10"/>
        <v>70804.779909999983</v>
      </c>
      <c r="AD18" s="16">
        <f t="shared" si="11"/>
        <v>22.01540673143402</v>
      </c>
      <c r="AE18" s="16"/>
      <c r="AF18" s="16">
        <f>AF12-AF13-AF14-AF15-AF16-AF17</f>
        <v>327361.37455999991</v>
      </c>
      <c r="AG18" s="16">
        <f>AG12-AG13-AG14-AG15-AG16-AG17</f>
        <v>298401.26</v>
      </c>
      <c r="AH18" s="16">
        <f t="shared" si="12"/>
        <v>28960.1145599999</v>
      </c>
      <c r="AI18" s="16">
        <f t="shared" si="13"/>
        <v>9.7050912452581137</v>
      </c>
      <c r="AJ18" s="16"/>
      <c r="AK18" s="16">
        <f>AK12-AK13-AK14-AK15-AK16-AK17</f>
        <v>527365.27237999998</v>
      </c>
      <c r="AL18" s="16">
        <f>AL12-AL13-AL14-AL15-AL16-AL17</f>
        <v>462706.29</v>
      </c>
      <c r="AM18" s="16">
        <f t="shared" si="14"/>
        <v>64658.982380000001</v>
      </c>
      <c r="AN18" s="16">
        <f t="shared" si="15"/>
        <v>13.97408761830318</v>
      </c>
      <c r="AO18" s="16"/>
      <c r="AP18" s="16">
        <f>AP12-AP13-AP14-AP15-AP16-AP17</f>
        <v>460031.85497000004</v>
      </c>
      <c r="AQ18" s="16">
        <f>AQ12-AQ13-AQ14-AQ15-AQ16-AQ17</f>
        <v>431557.64</v>
      </c>
      <c r="AR18" s="16">
        <f t="shared" si="16"/>
        <v>28474.21497000003</v>
      </c>
      <c r="AS18" s="16">
        <f t="shared" si="17"/>
        <v>6.5980097050303703</v>
      </c>
      <c r="AT18" s="16"/>
      <c r="AU18" s="16">
        <f>AU12-AU13-AU14-AU15-AU16-AU17</f>
        <v>952626.85742000025</v>
      </c>
      <c r="AV18" s="16">
        <f>AV12-AV13-AV14-AV15-AV16-AV17</f>
        <v>825021.61</v>
      </c>
      <c r="AW18" s="16">
        <f t="shared" si="18"/>
        <v>127605.24742000026</v>
      </c>
      <c r="AX18" s="16">
        <f t="shared" si="19"/>
        <v>15.466897578598005</v>
      </c>
      <c r="AY18" s="16"/>
      <c r="AZ18" s="18">
        <f>AZ12-AZ13-AZ14-AZ15-AZ16-AZ17</f>
        <v>62580.728269999992</v>
      </c>
      <c r="BA18" s="18">
        <f>BA12-BA13-BA14-BA15-BA16-BA17</f>
        <v>56019.65612</v>
      </c>
      <c r="BB18" s="18">
        <f t="shared" si="20"/>
        <v>6561.0721499999927</v>
      </c>
      <c r="BC18" s="18">
        <f t="shared" si="21"/>
        <v>11.712089299415702</v>
      </c>
      <c r="BD18" s="16"/>
      <c r="BE18" s="16">
        <f>BE12-BE13-BE14-BE15-BE16-BE17</f>
        <v>10500379.4121</v>
      </c>
      <c r="BF18" s="16">
        <f>BF12-BF13-BF14-BF15-BF16-BF17</f>
        <v>9378325.6261199992</v>
      </c>
      <c r="BG18" s="16">
        <f t="shared" si="24"/>
        <v>1122053.7859800011</v>
      </c>
      <c r="BH18" s="16">
        <f t="shared" si="23"/>
        <v>11.964329569181499</v>
      </c>
      <c r="BJ18" s="13"/>
      <c r="BK18" s="13"/>
      <c r="BL18" s="13"/>
    </row>
    <row r="19" spans="1:64" s="12" customFormat="1" ht="15" customHeight="1" x14ac:dyDescent="0.25">
      <c r="A19" s="9" t="s">
        <v>30</v>
      </c>
      <c r="B19" s="16">
        <v>21399.845740000001</v>
      </c>
      <c r="C19" s="16">
        <v>43250.86</v>
      </c>
      <c r="D19" s="16">
        <f t="shared" si="0"/>
        <v>-21851.01426</v>
      </c>
      <c r="E19" s="16">
        <f t="shared" si="1"/>
        <v>-50.521571732908896</v>
      </c>
      <c r="F19" s="17"/>
      <c r="G19" s="16">
        <v>46241.617050000001</v>
      </c>
      <c r="H19" s="16">
        <v>39441.089999999997</v>
      </c>
      <c r="I19" s="16">
        <f t="shared" si="2"/>
        <v>6800.5270500000042</v>
      </c>
      <c r="J19" s="16">
        <f t="shared" si="3"/>
        <v>17.242239121687572</v>
      </c>
      <c r="K19" s="16"/>
      <c r="L19" s="16">
        <v>34881.412800000006</v>
      </c>
      <c r="M19" s="16">
        <v>37832.93</v>
      </c>
      <c r="N19" s="16">
        <f t="shared" si="4"/>
        <v>-2951.5171999999948</v>
      </c>
      <c r="O19" s="16">
        <f t="shared" si="5"/>
        <v>-7.801450218103632</v>
      </c>
      <c r="P19" s="16"/>
      <c r="Q19" s="16">
        <v>76883.469619999989</v>
      </c>
      <c r="R19" s="16">
        <v>78987.37000000001</v>
      </c>
      <c r="S19" s="16">
        <f t="shared" si="6"/>
        <v>-2103.900380000021</v>
      </c>
      <c r="T19" s="16">
        <f t="shared" si="7"/>
        <v>-2.663590875351364</v>
      </c>
      <c r="U19" s="17"/>
      <c r="V19" s="16">
        <v>20585.826560000001</v>
      </c>
      <c r="W19" s="16">
        <v>23051.56</v>
      </c>
      <c r="X19" s="16">
        <f t="shared" si="8"/>
        <v>-2465.73344</v>
      </c>
      <c r="Y19" s="16">
        <f t="shared" si="9"/>
        <v>-10.696601184475149</v>
      </c>
      <c r="Z19" s="16"/>
      <c r="AA19" s="16">
        <v>22254.811039999997</v>
      </c>
      <c r="AB19" s="16">
        <v>23561.88</v>
      </c>
      <c r="AC19" s="16">
        <f t="shared" si="10"/>
        <v>-1307.0689600000042</v>
      </c>
      <c r="AD19" s="16">
        <f t="shared" si="11"/>
        <v>-5.5473882389690647</v>
      </c>
      <c r="AE19" s="16"/>
      <c r="AF19" s="16">
        <v>15861.215850000001</v>
      </c>
      <c r="AG19" s="16">
        <v>9045.1999999999989</v>
      </c>
      <c r="AH19" s="16">
        <f t="shared" si="12"/>
        <v>6816.0158500000016</v>
      </c>
      <c r="AI19" s="16">
        <f t="shared" si="13"/>
        <v>75.35505958961663</v>
      </c>
      <c r="AJ19" s="16"/>
      <c r="AK19" s="16">
        <v>20296.33094</v>
      </c>
      <c r="AL19" s="16">
        <v>20604.93</v>
      </c>
      <c r="AM19" s="16">
        <f t="shared" si="14"/>
        <v>-308.59906000000046</v>
      </c>
      <c r="AN19" s="16">
        <f t="shared" si="15"/>
        <v>-1.4976952603090641</v>
      </c>
      <c r="AO19" s="16"/>
      <c r="AP19" s="16">
        <v>24989.814899999998</v>
      </c>
      <c r="AQ19" s="16">
        <v>25240.75</v>
      </c>
      <c r="AR19" s="16">
        <f t="shared" si="16"/>
        <v>-250.93510000000242</v>
      </c>
      <c r="AS19" s="16">
        <f t="shared" si="17"/>
        <v>-0.99416657587433988</v>
      </c>
      <c r="AT19" s="16"/>
      <c r="AU19" s="16">
        <v>30878.631070000003</v>
      </c>
      <c r="AV19" s="16">
        <v>31682.62</v>
      </c>
      <c r="AW19" s="16">
        <f t="shared" si="18"/>
        <v>-803.98892999999589</v>
      </c>
      <c r="AX19" s="16">
        <f t="shared" si="19"/>
        <v>-2.5376339772405059</v>
      </c>
      <c r="AY19" s="16"/>
      <c r="AZ19" s="18">
        <v>2512.1182200000003</v>
      </c>
      <c r="BA19" s="18">
        <v>3324.1727300000002</v>
      </c>
      <c r="BB19" s="18">
        <f t="shared" si="20"/>
        <v>-812.05450999999994</v>
      </c>
      <c r="BC19" s="18">
        <f t="shared" si="21"/>
        <v>-24.42876998151657</v>
      </c>
      <c r="BD19" s="16"/>
      <c r="BE19" s="16">
        <f>G19+L19+Q19+V19+AA19+AP19+AU19+AK19+B19+AF19+AZ19</f>
        <v>316785.09379000001</v>
      </c>
      <c r="BF19" s="16">
        <f>H19+M19+R19+W19+AB19+AQ19+AV19+AL19+C19+AG19+BA19</f>
        <v>336023.36272999999</v>
      </c>
      <c r="BG19" s="16">
        <f t="shared" si="24"/>
        <v>-19238.26893999998</v>
      </c>
      <c r="BH19" s="16">
        <f t="shared" si="23"/>
        <v>-5.7252771901631823</v>
      </c>
      <c r="BJ19" s="13"/>
    </row>
    <row r="20" spans="1:64" s="12" customFormat="1" ht="15" customHeight="1" x14ac:dyDescent="0.25">
      <c r="A20" s="9" t="s">
        <v>31</v>
      </c>
      <c r="B20" s="16">
        <f>B18+B19</f>
        <v>2591241.2522299993</v>
      </c>
      <c r="C20" s="16">
        <f>C18+C19</f>
        <v>2518268.5299999998</v>
      </c>
      <c r="D20" s="16">
        <f t="shared" si="0"/>
        <v>72972.72222999949</v>
      </c>
      <c r="E20" s="16">
        <f t="shared" si="1"/>
        <v>2.8977339533365609</v>
      </c>
      <c r="F20" s="17"/>
      <c r="G20" s="16">
        <f>G18+G19</f>
        <v>1528752.0565599999</v>
      </c>
      <c r="H20" s="16">
        <f>H18+H19</f>
        <v>1251748.98</v>
      </c>
      <c r="I20" s="16">
        <f t="shared" si="2"/>
        <v>277003.07655999996</v>
      </c>
      <c r="J20" s="16">
        <f t="shared" si="3"/>
        <v>22.129283185834907</v>
      </c>
      <c r="K20" s="16"/>
      <c r="L20" s="16">
        <f>L18+L19</f>
        <v>591092.35685999994</v>
      </c>
      <c r="M20" s="16">
        <f>M18+M19</f>
        <v>539534.57999999996</v>
      </c>
      <c r="N20" s="16">
        <f t="shared" si="4"/>
        <v>51557.776859999984</v>
      </c>
      <c r="O20" s="16">
        <f t="shared" si="5"/>
        <v>9.555972642198391</v>
      </c>
      <c r="P20" s="16"/>
      <c r="Q20" s="16">
        <f>Q18+Q19</f>
        <v>2580727.2771400008</v>
      </c>
      <c r="R20" s="16">
        <f>R18+R19</f>
        <v>2141374.4000000004</v>
      </c>
      <c r="S20" s="16">
        <f t="shared" si="6"/>
        <v>439352.87714000046</v>
      </c>
      <c r="T20" s="16">
        <f t="shared" si="7"/>
        <v>20.517331165442176</v>
      </c>
      <c r="U20" s="17"/>
      <c r="V20" s="16">
        <f>V18+V19</f>
        <v>686173.09357000003</v>
      </c>
      <c r="W20" s="16">
        <f>W18+W19</f>
        <v>754641.81000000017</v>
      </c>
      <c r="X20" s="16">
        <f t="shared" si="8"/>
        <v>-68468.716430000146</v>
      </c>
      <c r="Y20" s="16">
        <f t="shared" si="9"/>
        <v>-9.0730086145107869</v>
      </c>
      <c r="Z20" s="16"/>
      <c r="AA20" s="16">
        <f>AA18+AA19</f>
        <v>414674.27094999998</v>
      </c>
      <c r="AB20" s="16">
        <f>AB18+AB19</f>
        <v>345176.56</v>
      </c>
      <c r="AC20" s="16">
        <f t="shared" si="10"/>
        <v>69497.710949999979</v>
      </c>
      <c r="AD20" s="16">
        <f t="shared" si="11"/>
        <v>20.133960124638818</v>
      </c>
      <c r="AE20" s="16"/>
      <c r="AF20" s="16">
        <f>AF18+AF19</f>
        <v>343222.59040999989</v>
      </c>
      <c r="AG20" s="16">
        <f>AG18+AG19</f>
        <v>307446.46000000002</v>
      </c>
      <c r="AH20" s="16">
        <f t="shared" si="12"/>
        <v>35776.130409999867</v>
      </c>
      <c r="AI20" s="16">
        <f t="shared" si="13"/>
        <v>11.636540036922156</v>
      </c>
      <c r="AJ20" s="16"/>
      <c r="AK20" s="16">
        <f>AK18+AK19</f>
        <v>547661.60331999999</v>
      </c>
      <c r="AL20" s="16">
        <f>AL18+AL19</f>
        <v>483311.22</v>
      </c>
      <c r="AM20" s="16">
        <f t="shared" si="14"/>
        <v>64350.383320000023</v>
      </c>
      <c r="AN20" s="16">
        <f t="shared" si="15"/>
        <v>13.314481571522387</v>
      </c>
      <c r="AO20" s="16"/>
      <c r="AP20" s="16">
        <f>AP18+AP19</f>
        <v>485021.66987000004</v>
      </c>
      <c r="AQ20" s="16">
        <f>AQ18+AQ19</f>
        <v>456798.39</v>
      </c>
      <c r="AR20" s="16">
        <f t="shared" si="16"/>
        <v>28223.279870000028</v>
      </c>
      <c r="AS20" s="16">
        <f t="shared" si="17"/>
        <v>6.1784981050392993</v>
      </c>
      <c r="AT20" s="16"/>
      <c r="AU20" s="16">
        <f>AU18+AU19</f>
        <v>983505.48849000025</v>
      </c>
      <c r="AV20" s="16">
        <f>AV18+AV19</f>
        <v>856704.23</v>
      </c>
      <c r="AW20" s="16">
        <f t="shared" si="18"/>
        <v>126801.25849000027</v>
      </c>
      <c r="AX20" s="16">
        <f t="shared" si="19"/>
        <v>14.80105432536504</v>
      </c>
      <c r="AY20" s="16"/>
      <c r="AZ20" s="18">
        <f>AZ18+AZ19</f>
        <v>65092.846489999996</v>
      </c>
      <c r="BA20" s="18">
        <f>BA18+BA19</f>
        <v>59343.828849999998</v>
      </c>
      <c r="BB20" s="18">
        <f t="shared" si="20"/>
        <v>5749.0176399999982</v>
      </c>
      <c r="BC20" s="18">
        <f t="shared" si="21"/>
        <v>9.6876419189794127</v>
      </c>
      <c r="BD20" s="16"/>
      <c r="BE20" s="16">
        <f>BE18+BE19</f>
        <v>10817164.505890001</v>
      </c>
      <c r="BF20" s="16">
        <f>BF18+BF19</f>
        <v>9714348.9888499994</v>
      </c>
      <c r="BG20" s="16">
        <f t="shared" si="24"/>
        <v>1102815.5170400012</v>
      </c>
      <c r="BH20" s="16">
        <f t="shared" si="23"/>
        <v>11.352438730642662</v>
      </c>
      <c r="BJ20" s="13"/>
    </row>
    <row r="21" spans="1:64" s="12" customFormat="1" ht="15" customHeight="1" x14ac:dyDescent="0.25">
      <c r="A21" s="9" t="s">
        <v>32</v>
      </c>
      <c r="B21" s="16">
        <v>2623500.04917</v>
      </c>
      <c r="C21" s="16">
        <v>2927489.49</v>
      </c>
      <c r="D21" s="16">
        <f t="shared" si="0"/>
        <v>-303989.44083000021</v>
      </c>
      <c r="E21" s="16">
        <f t="shared" si="1"/>
        <v>-10.383963524664958</v>
      </c>
      <c r="F21" s="16"/>
      <c r="G21" s="16">
        <v>1238277.7260099999</v>
      </c>
      <c r="H21" s="16">
        <v>1131179.1499999999</v>
      </c>
      <c r="I21" s="16">
        <f t="shared" si="2"/>
        <v>107098.57600999996</v>
      </c>
      <c r="J21" s="16">
        <f t="shared" si="3"/>
        <v>9.4678704085024883</v>
      </c>
      <c r="K21" s="16"/>
      <c r="L21" s="16">
        <v>465771.75266999996</v>
      </c>
      <c r="M21" s="16">
        <v>472248.9</v>
      </c>
      <c r="N21" s="16">
        <f t="shared" si="4"/>
        <v>-6477.1473300000653</v>
      </c>
      <c r="O21" s="16">
        <f t="shared" si="5"/>
        <v>-1.3715537145772208</v>
      </c>
      <c r="P21" s="16"/>
      <c r="Q21" s="16">
        <v>2324837.9556299997</v>
      </c>
      <c r="R21" s="16">
        <v>2103563.75</v>
      </c>
      <c r="S21" s="16">
        <f t="shared" si="6"/>
        <v>221274.20562999975</v>
      </c>
      <c r="T21" s="16">
        <f t="shared" si="7"/>
        <v>10.51901591430256</v>
      </c>
      <c r="U21" s="16"/>
      <c r="V21" s="16">
        <v>562434.11011000001</v>
      </c>
      <c r="W21" s="16">
        <v>713081.33</v>
      </c>
      <c r="X21" s="16">
        <f t="shared" si="8"/>
        <v>-150647.21988999995</v>
      </c>
      <c r="Y21" s="16">
        <f t="shared" si="9"/>
        <v>-21.126232528062395</v>
      </c>
      <c r="Z21" s="16"/>
      <c r="AA21" s="16">
        <v>313101.0589</v>
      </c>
      <c r="AB21" s="16">
        <v>256148.14</v>
      </c>
      <c r="AC21" s="16">
        <f t="shared" si="10"/>
        <v>56952.91889999999</v>
      </c>
      <c r="AD21" s="16">
        <f t="shared" si="11"/>
        <v>22.234367542157436</v>
      </c>
      <c r="AE21" s="16"/>
      <c r="AF21" s="16">
        <v>252663.98278999998</v>
      </c>
      <c r="AG21" s="16">
        <v>219617.74</v>
      </c>
      <c r="AH21" s="16">
        <f t="shared" si="12"/>
        <v>33046.242789999989</v>
      </c>
      <c r="AI21" s="16">
        <f t="shared" si="13"/>
        <v>15.047164582423983</v>
      </c>
      <c r="AJ21" s="16"/>
      <c r="AK21" s="16">
        <v>466022.4365999999</v>
      </c>
      <c r="AL21" s="16">
        <v>416083.8</v>
      </c>
      <c r="AM21" s="16">
        <f t="shared" si="14"/>
        <v>49938.636599999911</v>
      </c>
      <c r="AN21" s="16">
        <f t="shared" si="15"/>
        <v>12.002062228810617</v>
      </c>
      <c r="AO21" s="16"/>
      <c r="AP21" s="16">
        <v>368293.72340000002</v>
      </c>
      <c r="AQ21" s="16">
        <v>360561.28</v>
      </c>
      <c r="AR21" s="16">
        <f t="shared" si="16"/>
        <v>7732.4433999999892</v>
      </c>
      <c r="AS21" s="16">
        <f t="shared" si="17"/>
        <v>2.1445573412652599</v>
      </c>
      <c r="AT21" s="16"/>
      <c r="AU21" s="16">
        <v>740406.00242999999</v>
      </c>
      <c r="AV21" s="16">
        <v>753232.07</v>
      </c>
      <c r="AW21" s="16">
        <f t="shared" si="18"/>
        <v>-12826.067569999956</v>
      </c>
      <c r="AX21" s="16">
        <f t="shared" si="19"/>
        <v>-1.7028042326981585</v>
      </c>
      <c r="AY21" s="16"/>
      <c r="AZ21" s="18">
        <v>48096.052450000003</v>
      </c>
      <c r="BA21" s="18">
        <v>41347.091070000002</v>
      </c>
      <c r="BB21" s="18">
        <f t="shared" si="20"/>
        <v>6748.9613800000006</v>
      </c>
      <c r="BC21" s="18">
        <f t="shared" si="21"/>
        <v>16.322699385487873</v>
      </c>
      <c r="BD21" s="16"/>
      <c r="BE21" s="16">
        <f>G21+L21+Q21+V21+AA21+AP21+AU21+AK21+B21+AF21+AZ21</f>
        <v>9403404.850159999</v>
      </c>
      <c r="BF21" s="16">
        <f>H21+M21+R21+W21+AB21+AQ21+AV21+AL21+C21+AG21+BA21</f>
        <v>9394552.7410700005</v>
      </c>
      <c r="BG21" s="16">
        <f t="shared" si="24"/>
        <v>8852.1090899985284</v>
      </c>
      <c r="BH21" s="16">
        <f t="shared" si="23"/>
        <v>9.4225976839747982E-2</v>
      </c>
    </row>
    <row r="22" spans="1:64" s="12" customFormat="1" ht="15" customHeight="1" x14ac:dyDescent="0.25">
      <c r="A22" s="9" t="s">
        <v>33</v>
      </c>
      <c r="B22" s="16">
        <f>ROUND((B21/B20*100),0)</f>
        <v>101</v>
      </c>
      <c r="C22" s="16">
        <f>ROUND((C21/C20*100),0)</f>
        <v>116</v>
      </c>
      <c r="D22" s="25" t="s">
        <v>1</v>
      </c>
      <c r="E22" s="16">
        <f>B22-C22</f>
        <v>-15</v>
      </c>
      <c r="F22" s="16"/>
      <c r="G22" s="16">
        <f>ROUND((G21/G20*100),0)</f>
        <v>81</v>
      </c>
      <c r="H22" s="16">
        <f>ROUND((H21/H20*100),0)</f>
        <v>90</v>
      </c>
      <c r="I22" s="25" t="s">
        <v>1</v>
      </c>
      <c r="J22" s="16">
        <f>G22-H22</f>
        <v>-9</v>
      </c>
      <c r="K22" s="16"/>
      <c r="L22" s="16">
        <f>ROUND((L21/L20*100),0)</f>
        <v>79</v>
      </c>
      <c r="M22" s="16">
        <f>ROUND((M21/M20*100),0)</f>
        <v>88</v>
      </c>
      <c r="N22" s="25" t="s">
        <v>1</v>
      </c>
      <c r="O22" s="16">
        <f>L22-M22</f>
        <v>-9</v>
      </c>
      <c r="P22" s="16"/>
      <c r="Q22" s="16">
        <f>ROUND((Q21/Q20*100),0)</f>
        <v>90</v>
      </c>
      <c r="R22" s="16">
        <f>ROUND((R21/R20*100),0)</f>
        <v>98</v>
      </c>
      <c r="S22" s="25" t="s">
        <v>1</v>
      </c>
      <c r="T22" s="16">
        <f>Q22-R22</f>
        <v>-8</v>
      </c>
      <c r="U22" s="16"/>
      <c r="V22" s="16">
        <f>ROUND((V21/V20*100),0)</f>
        <v>82</v>
      </c>
      <c r="W22" s="16">
        <f>ROUND((W21/W20*100),0)</f>
        <v>94</v>
      </c>
      <c r="X22" s="25" t="s">
        <v>1</v>
      </c>
      <c r="Y22" s="16">
        <f>V22-W22</f>
        <v>-12</v>
      </c>
      <c r="Z22" s="16"/>
      <c r="AA22" s="16">
        <f>ROUND((AA21/AA20*100),0)</f>
        <v>76</v>
      </c>
      <c r="AB22" s="16">
        <f>ROUND((AB21/AB20*100),0)</f>
        <v>74</v>
      </c>
      <c r="AC22" s="25" t="s">
        <v>1</v>
      </c>
      <c r="AD22" s="16">
        <f>AA22-AB22</f>
        <v>2</v>
      </c>
      <c r="AE22" s="16"/>
      <c r="AF22" s="16">
        <f>ROUND((AF21/AF20*100),0)</f>
        <v>74</v>
      </c>
      <c r="AG22" s="16">
        <f>ROUND((AG21/AG20*100),0)</f>
        <v>71</v>
      </c>
      <c r="AH22" s="25" t="s">
        <v>1</v>
      </c>
      <c r="AI22" s="16">
        <f>AF22-AG22</f>
        <v>3</v>
      </c>
      <c r="AJ22" s="16"/>
      <c r="AK22" s="16">
        <f>ROUND((AK21/AK20*100),0)</f>
        <v>85</v>
      </c>
      <c r="AL22" s="16">
        <f>ROUND((AL21/AL20*100),0)</f>
        <v>86</v>
      </c>
      <c r="AM22" s="25" t="s">
        <v>1</v>
      </c>
      <c r="AN22" s="16">
        <f>AK22-AL22</f>
        <v>-1</v>
      </c>
      <c r="AO22" s="16"/>
      <c r="AP22" s="16">
        <f>ROUND((AP21/AP20*100),0)</f>
        <v>76</v>
      </c>
      <c r="AQ22" s="16">
        <f>ROUND((AQ21/AQ20*100),0)</f>
        <v>79</v>
      </c>
      <c r="AR22" s="25" t="s">
        <v>1</v>
      </c>
      <c r="AS22" s="16">
        <f>AP22-AQ22</f>
        <v>-3</v>
      </c>
      <c r="AT22" s="16"/>
      <c r="AU22" s="16">
        <f>ROUND((AU21/AU20*100),0)</f>
        <v>75</v>
      </c>
      <c r="AV22" s="16">
        <f>ROUND((AV21/AV20*100),0)</f>
        <v>88</v>
      </c>
      <c r="AW22" s="25" t="s">
        <v>1</v>
      </c>
      <c r="AX22" s="16">
        <f>AU22-AV22</f>
        <v>-13</v>
      </c>
      <c r="AY22" s="16"/>
      <c r="AZ22" s="16">
        <f>ROUND((AZ21/AZ20*100),0)</f>
        <v>74</v>
      </c>
      <c r="BA22" s="18">
        <v>0</v>
      </c>
      <c r="BB22" s="36" t="s">
        <v>1</v>
      </c>
      <c r="BC22" s="18">
        <v>0</v>
      </c>
      <c r="BD22" s="16"/>
      <c r="BE22" s="16">
        <f>ROUND((BE21/BE20*100),0)</f>
        <v>87</v>
      </c>
      <c r="BF22" s="16">
        <f>ROUND((BF21/BF20*100),0)</f>
        <v>97</v>
      </c>
      <c r="BG22" s="25" t="s">
        <v>1</v>
      </c>
      <c r="BH22" s="16">
        <f>BE22-BF22</f>
        <v>-10</v>
      </c>
      <c r="BJ22" s="13"/>
    </row>
    <row r="23" spans="1:64" s="12" customFormat="1" ht="15" customHeight="1" x14ac:dyDescent="0.25">
      <c r="A23" s="9" t="s">
        <v>34</v>
      </c>
      <c r="B23" s="16">
        <v>78121.635179999997</v>
      </c>
      <c r="C23" s="16">
        <v>137258.42000000001</v>
      </c>
      <c r="D23" s="16">
        <f>B23-C23</f>
        <v>-59136.784820000015</v>
      </c>
      <c r="E23" s="16">
        <f>D23/C23*100</f>
        <v>-43.084267486103954</v>
      </c>
      <c r="F23" s="16"/>
      <c r="G23" s="16">
        <v>174734.35720999999</v>
      </c>
      <c r="H23" s="16">
        <v>110003.67</v>
      </c>
      <c r="I23" s="16">
        <f>G23-H23</f>
        <v>64730.687209999989</v>
      </c>
      <c r="J23" s="16">
        <f>I23/H23*100</f>
        <v>58.844116028128866</v>
      </c>
      <c r="K23" s="16"/>
      <c r="L23" s="16">
        <v>91748.643210000009</v>
      </c>
      <c r="M23" s="16">
        <v>92132.4</v>
      </c>
      <c r="N23" s="16">
        <f>L23-M23</f>
        <v>-383.7567899999849</v>
      </c>
      <c r="O23" s="16">
        <f>N23/M23*100</f>
        <v>-0.41652750823812784</v>
      </c>
      <c r="P23" s="16"/>
      <c r="Q23" s="16">
        <v>149357.00675</v>
      </c>
      <c r="R23" s="16">
        <v>138800.69</v>
      </c>
      <c r="S23" s="16">
        <f>Q23-R23</f>
        <v>10556.316749999998</v>
      </c>
      <c r="T23" s="16">
        <f>S23/R23*100</f>
        <v>7.6053777182231563</v>
      </c>
      <c r="U23" s="16"/>
      <c r="V23" s="16">
        <v>59796.712670000001</v>
      </c>
      <c r="W23" s="16">
        <v>51080.31</v>
      </c>
      <c r="X23" s="16">
        <f>V23-W23</f>
        <v>8716.4026700000031</v>
      </c>
      <c r="Y23" s="16">
        <f>X23/W23*100</f>
        <v>17.064114665709749</v>
      </c>
      <c r="Z23" s="16"/>
      <c r="AA23" s="16">
        <v>65684.379969999995</v>
      </c>
      <c r="AB23" s="16">
        <v>62392.52</v>
      </c>
      <c r="AC23" s="16">
        <f>AA23-AB23</f>
        <v>3291.8599699999977</v>
      </c>
      <c r="AD23" s="16">
        <f>AC23/AB23*100</f>
        <v>5.2760490680613596</v>
      </c>
      <c r="AE23" s="25" t="s">
        <v>1</v>
      </c>
      <c r="AF23" s="16">
        <v>82393.667820000002</v>
      </c>
      <c r="AG23" s="16">
        <v>77221.33</v>
      </c>
      <c r="AH23" s="16">
        <f>AF23-AG23</f>
        <v>5172.3378200000006</v>
      </c>
      <c r="AI23" s="16">
        <f>AH23/AG23*100</f>
        <v>6.6980688107806499</v>
      </c>
      <c r="AJ23" s="16"/>
      <c r="AK23" s="16">
        <v>61073.99123</v>
      </c>
      <c r="AL23" s="16">
        <v>57027.34</v>
      </c>
      <c r="AM23" s="16">
        <f>AK23-AL23</f>
        <v>4046.6512300000031</v>
      </c>
      <c r="AN23" s="16">
        <f>AM23/AL23*100</f>
        <v>7.0959845400469375</v>
      </c>
      <c r="AO23" s="16"/>
      <c r="AP23" s="16">
        <v>53359.645010000007</v>
      </c>
      <c r="AQ23" s="16">
        <v>47203.67</v>
      </c>
      <c r="AR23" s="16">
        <f>AP23-AQ23</f>
        <v>6155.9750100000092</v>
      </c>
      <c r="AS23" s="16">
        <f>AR23/AQ23*100</f>
        <v>13.041305919645673</v>
      </c>
      <c r="AT23" s="16"/>
      <c r="AU23" s="16">
        <v>105289.42241</v>
      </c>
      <c r="AV23" s="16">
        <v>97273.46</v>
      </c>
      <c r="AW23" s="16">
        <f>AU23-AV23</f>
        <v>8015.9624099999928</v>
      </c>
      <c r="AX23" s="16">
        <f>AW23/AV23*100</f>
        <v>8.2406469452201989</v>
      </c>
      <c r="AY23" s="16"/>
      <c r="AZ23" s="18">
        <v>11609.07847</v>
      </c>
      <c r="BA23" s="18">
        <v>11231.986719999999</v>
      </c>
      <c r="BB23" s="18">
        <f>AZ23-BA23</f>
        <v>377.09175000000141</v>
      </c>
      <c r="BC23" s="18">
        <f>BB23/BA23*100</f>
        <v>3.3573023134771072</v>
      </c>
      <c r="BD23" s="16"/>
      <c r="BE23" s="16">
        <f>G23+L23+Q23+V23+AA23+AP23+AU23+AK23+B23+AF23+AZ23</f>
        <v>933168.53992999985</v>
      </c>
      <c r="BF23" s="16">
        <f>H23+M23+R23+W23+AB23+AQ23+AV23+AL23+C23+AG23+BA23</f>
        <v>881625.79671999998</v>
      </c>
      <c r="BG23" s="16">
        <f t="shared" si="24"/>
        <v>51542.74320999987</v>
      </c>
      <c r="BH23" s="16">
        <f>BG23/BF23*100</f>
        <v>5.8463288394871675</v>
      </c>
    </row>
    <row r="24" spans="1:64" s="12" customFormat="1" ht="15" customHeight="1" x14ac:dyDescent="0.25">
      <c r="A24" s="9" t="s">
        <v>33</v>
      </c>
      <c r="B24" s="16">
        <f>ROUND((B23/B20*100),0)</f>
        <v>3</v>
      </c>
      <c r="C24" s="16">
        <f>ROUND((C23/C20*100),0)</f>
        <v>5</v>
      </c>
      <c r="D24" s="25" t="s">
        <v>1</v>
      </c>
      <c r="E24" s="16">
        <f>B24-C24</f>
        <v>-2</v>
      </c>
      <c r="F24" s="16"/>
      <c r="G24" s="16">
        <f>ROUND((G23/G20*100),0)</f>
        <v>11</v>
      </c>
      <c r="H24" s="16">
        <f>ROUND((H23/H20*100),0)</f>
        <v>9</v>
      </c>
      <c r="I24" s="25" t="s">
        <v>1</v>
      </c>
      <c r="J24" s="16">
        <f>G24-H24</f>
        <v>2</v>
      </c>
      <c r="K24" s="16"/>
      <c r="L24" s="16">
        <f>ROUND((L23/L20*100),0)</f>
        <v>16</v>
      </c>
      <c r="M24" s="16">
        <f>ROUND((M23/M20*100),0)</f>
        <v>17</v>
      </c>
      <c r="N24" s="25" t="s">
        <v>1</v>
      </c>
      <c r="O24" s="16">
        <f>L24-M24</f>
        <v>-1</v>
      </c>
      <c r="P24" s="16"/>
      <c r="Q24" s="16">
        <f>ROUND((Q23/Q20*100),0)</f>
        <v>6</v>
      </c>
      <c r="R24" s="16">
        <f>ROUND((R23/R20*100),0)</f>
        <v>6</v>
      </c>
      <c r="S24" s="25" t="s">
        <v>1</v>
      </c>
      <c r="T24" s="16">
        <f>Q24-R24</f>
        <v>0</v>
      </c>
      <c r="U24" s="25" t="s">
        <v>1</v>
      </c>
      <c r="V24" s="16">
        <f>ROUND((V23/V20*100),0)</f>
        <v>9</v>
      </c>
      <c r="W24" s="16">
        <f>ROUND((W23/W20*100),0)</f>
        <v>7</v>
      </c>
      <c r="X24" s="25" t="s">
        <v>1</v>
      </c>
      <c r="Y24" s="16">
        <f>V24-W24</f>
        <v>2</v>
      </c>
      <c r="Z24" s="16"/>
      <c r="AA24" s="16">
        <f>ROUND((AA23/AA20*100),0)</f>
        <v>16</v>
      </c>
      <c r="AB24" s="16">
        <f>ROUND((AB23/AB20*100),0)</f>
        <v>18</v>
      </c>
      <c r="AC24" s="25" t="s">
        <v>1</v>
      </c>
      <c r="AD24" s="16">
        <f>AA24-AB24</f>
        <v>-2</v>
      </c>
      <c r="AE24" s="16"/>
      <c r="AF24" s="16">
        <f>ROUND((AF23/AF20*100),0)</f>
        <v>24</v>
      </c>
      <c r="AG24" s="16">
        <f>ROUND((AG23/AG20*100),0)</f>
        <v>25</v>
      </c>
      <c r="AH24" s="25" t="s">
        <v>1</v>
      </c>
      <c r="AI24" s="16">
        <f>AF24-AG24</f>
        <v>-1</v>
      </c>
      <c r="AJ24" s="16"/>
      <c r="AK24" s="16">
        <f>ROUND((AK23/AK20*100),0)</f>
        <v>11</v>
      </c>
      <c r="AL24" s="16">
        <f>ROUND((AL23/AL20*100),0)</f>
        <v>12</v>
      </c>
      <c r="AM24" s="25" t="s">
        <v>1</v>
      </c>
      <c r="AN24" s="16">
        <f>AK24-AL24</f>
        <v>-1</v>
      </c>
      <c r="AO24" s="16"/>
      <c r="AP24" s="16">
        <f>ROUND((AP23/AP20*100),0)</f>
        <v>11</v>
      </c>
      <c r="AQ24" s="16">
        <f>ROUND((AQ23/AQ20*100),0)</f>
        <v>10</v>
      </c>
      <c r="AR24" s="25" t="s">
        <v>1</v>
      </c>
      <c r="AS24" s="16">
        <f>AP24-AQ24</f>
        <v>1</v>
      </c>
      <c r="AT24" s="16"/>
      <c r="AU24" s="16">
        <f>ROUND((AU23/AU20*100),0)</f>
        <v>11</v>
      </c>
      <c r="AV24" s="16">
        <f>ROUND((AV23/AV20*100),0)</f>
        <v>11</v>
      </c>
      <c r="AW24" s="25" t="s">
        <v>1</v>
      </c>
      <c r="AX24" s="16">
        <f>AU24-AV24</f>
        <v>0</v>
      </c>
      <c r="AY24" s="16"/>
      <c r="AZ24" s="16">
        <f>ROUND((AZ23/AZ20*100),0)</f>
        <v>18</v>
      </c>
      <c r="BA24" s="18">
        <v>0</v>
      </c>
      <c r="BB24" s="36" t="s">
        <v>1</v>
      </c>
      <c r="BC24" s="18">
        <v>0</v>
      </c>
      <c r="BD24" s="16"/>
      <c r="BE24" s="16">
        <f>ROUND((BE23/BE20*100),0)</f>
        <v>9</v>
      </c>
      <c r="BF24" s="16">
        <f>ROUND((BF23/BF20*100),0)</f>
        <v>9</v>
      </c>
      <c r="BG24" s="25" t="s">
        <v>1</v>
      </c>
      <c r="BH24" s="16">
        <f>BE24-BF24</f>
        <v>0</v>
      </c>
      <c r="BJ24" s="13"/>
    </row>
    <row r="25" spans="1:64" s="12" customFormat="1" ht="15" customHeight="1" x14ac:dyDescent="0.25">
      <c r="A25" s="9" t="s">
        <v>35</v>
      </c>
      <c r="B25" s="16">
        <f>B20-B21-B23</f>
        <v>-110380.43212000073</v>
      </c>
      <c r="C25" s="16">
        <f>C20-C21-C23</f>
        <v>-546479.38000000047</v>
      </c>
      <c r="D25" s="16">
        <f>B25-C25</f>
        <v>436098.94787999976</v>
      </c>
      <c r="E25" s="16">
        <f>D25/C25*100</f>
        <v>-79.801537595068893</v>
      </c>
      <c r="F25" s="16"/>
      <c r="G25" s="16">
        <f>G20-G21-G23</f>
        <v>115739.97334000008</v>
      </c>
      <c r="H25" s="16">
        <f>H20-H21-H23</f>
        <v>10566.160000000076</v>
      </c>
      <c r="I25" s="16">
        <f>G25-H25</f>
        <v>105173.81334000001</v>
      </c>
      <c r="J25" s="16">
        <f>I25/H25*100</f>
        <v>995.38350110162298</v>
      </c>
      <c r="K25" s="16"/>
      <c r="L25" s="16">
        <f>L20-L21-L23</f>
        <v>33571.960979999974</v>
      </c>
      <c r="M25" s="16">
        <f>M20-M21-M23</f>
        <v>-24846.720000000059</v>
      </c>
      <c r="N25" s="16">
        <f>L25-M25</f>
        <v>58418.680980000034</v>
      </c>
      <c r="O25" s="16">
        <f>N25/M25*100</f>
        <v>-235.11626878718758</v>
      </c>
      <c r="P25" s="16"/>
      <c r="Q25" s="16">
        <f>Q20-Q21-Q23</f>
        <v>106532.31476000109</v>
      </c>
      <c r="R25" s="16">
        <f>R20-R21-R23</f>
        <v>-100990.03999999963</v>
      </c>
      <c r="S25" s="16">
        <f>Q25-R25</f>
        <v>207522.35476000072</v>
      </c>
      <c r="T25" s="16">
        <f>S25/R25*100</f>
        <v>-205.48794193962246</v>
      </c>
      <c r="U25" s="25" t="s">
        <v>1</v>
      </c>
      <c r="V25" s="16">
        <f>V20-V21-V23</f>
        <v>63942.270790000017</v>
      </c>
      <c r="W25" s="16">
        <f>W20-W21-W23</f>
        <v>-9519.8299999997835</v>
      </c>
      <c r="X25" s="16">
        <f>V25-W25</f>
        <v>73462.100789999793</v>
      </c>
      <c r="Y25" s="16">
        <f>X25/W25*100</f>
        <v>-771.67450248587909</v>
      </c>
      <c r="Z25" s="16"/>
      <c r="AA25" s="16">
        <f>AA20-AA21-AA23</f>
        <v>35888.832079999978</v>
      </c>
      <c r="AB25" s="16">
        <f>AB20-AB21-AB23</f>
        <v>26635.899999999987</v>
      </c>
      <c r="AC25" s="16">
        <f>AA25-AB25</f>
        <v>9252.9320799999914</v>
      </c>
      <c r="AD25" s="16">
        <f>AC25/AB25*100</f>
        <v>34.738574930826424</v>
      </c>
      <c r="AE25" s="16"/>
      <c r="AF25" s="16">
        <f>AF20-AF21-AF23</f>
        <v>8164.9397999999055</v>
      </c>
      <c r="AG25" s="16">
        <f>AG20-AG21-AG23</f>
        <v>10607.390000000029</v>
      </c>
      <c r="AH25" s="16">
        <f>AF25-AG25</f>
        <v>-2442.450200000123</v>
      </c>
      <c r="AI25" s="16">
        <f>AH25/AG25*100</f>
        <v>-23.025930035570639</v>
      </c>
      <c r="AJ25" s="16"/>
      <c r="AK25" s="16">
        <f>AK20-AK21-AK23</f>
        <v>20565.175490000096</v>
      </c>
      <c r="AL25" s="16">
        <f>AL20-AL21-AL23</f>
        <v>10200.079999999987</v>
      </c>
      <c r="AM25" s="16">
        <f>AK25-AL25</f>
        <v>10365.095490000109</v>
      </c>
      <c r="AN25" s="16">
        <f>AM25/AL25*100</f>
        <v>101.61778623305035</v>
      </c>
      <c r="AO25" s="16"/>
      <c r="AP25" s="16">
        <f>AP20-AP21-AP23</f>
        <v>63368.301460000017</v>
      </c>
      <c r="AQ25" s="16">
        <f>AQ20-AQ21-AQ23</f>
        <v>49033.439999999988</v>
      </c>
      <c r="AR25" s="16">
        <f>AP25-AQ25</f>
        <v>14334.861460000029</v>
      </c>
      <c r="AS25" s="16">
        <f>AR25/AQ25*100</f>
        <v>29.234868000287218</v>
      </c>
      <c r="AT25" s="16"/>
      <c r="AU25" s="16">
        <f>AU20-AU21-AU23</f>
        <v>137810.06365000026</v>
      </c>
      <c r="AV25" s="16">
        <f>AV20-AV21-AV23</f>
        <v>6198.7000000000262</v>
      </c>
      <c r="AW25" s="16">
        <f>AU25-AV25</f>
        <v>131611.36365000025</v>
      </c>
      <c r="AX25" s="16">
        <f>AW25/AV25*100</f>
        <v>2123.2091188474951</v>
      </c>
      <c r="AY25" s="16"/>
      <c r="AZ25" s="18">
        <f>AZ20-AZ21-AZ23</f>
        <v>5387.715569999993</v>
      </c>
      <c r="BA25" s="18">
        <f>BA20-BA21-BA23</f>
        <v>6764.7510599999969</v>
      </c>
      <c r="BB25" s="18">
        <f>AZ25-BA25</f>
        <v>-1377.0354900000038</v>
      </c>
      <c r="BC25" s="18">
        <f>BB25/BA25*100</f>
        <v>-20.356040862204388</v>
      </c>
      <c r="BD25" s="16"/>
      <c r="BE25" s="16">
        <f>BE20-BE21-BE23</f>
        <v>480591.11580000177</v>
      </c>
      <c r="BF25" s="16">
        <f>BF20-BF21-BF23</f>
        <v>-561829.54894000106</v>
      </c>
      <c r="BG25" s="16">
        <f t="shared" si="24"/>
        <v>1042420.6647400028</v>
      </c>
      <c r="BH25" s="16">
        <f>BG25/BF25*100</f>
        <v>-185.5403772739844</v>
      </c>
      <c r="BJ25" s="13"/>
    </row>
    <row r="26" spans="1:64" s="12" customFormat="1" ht="15" customHeight="1" x14ac:dyDescent="0.25">
      <c r="A26" s="9" t="s">
        <v>36</v>
      </c>
      <c r="B26" s="16">
        <v>32502.407480000002</v>
      </c>
      <c r="C26" s="16">
        <v>33372.28</v>
      </c>
      <c r="D26" s="16">
        <f>B26-C26</f>
        <v>-869.87251999999717</v>
      </c>
      <c r="E26" s="16">
        <f>D26/C26*100</f>
        <v>-2.6065720412270217</v>
      </c>
      <c r="F26" s="16"/>
      <c r="G26" s="16">
        <v>37330.994509999997</v>
      </c>
      <c r="H26" s="16">
        <v>32784.22</v>
      </c>
      <c r="I26" s="16">
        <f>G26-H26</f>
        <v>4546.7745099999956</v>
      </c>
      <c r="J26" s="16">
        <f>I26/H26*100</f>
        <v>13.868789649410587</v>
      </c>
      <c r="K26" s="16"/>
      <c r="L26" s="16">
        <v>28351.34201</v>
      </c>
      <c r="M26" s="16">
        <v>27506.69</v>
      </c>
      <c r="N26" s="16">
        <f>L26-M26</f>
        <v>844.65201000000161</v>
      </c>
      <c r="O26" s="16">
        <f>N26/M26*100</f>
        <v>3.0707148333732692</v>
      </c>
      <c r="P26" s="16"/>
      <c r="Q26" s="16">
        <v>19928.67554</v>
      </c>
      <c r="R26" s="16">
        <v>17369.22</v>
      </c>
      <c r="S26" s="16">
        <f>Q26-R26</f>
        <v>2559.455539999999</v>
      </c>
      <c r="T26" s="16">
        <f>S26/R26*100</f>
        <v>14.735581332955647</v>
      </c>
      <c r="U26" s="16"/>
      <c r="V26" s="16">
        <v>12099.428040000003</v>
      </c>
      <c r="W26" s="16">
        <v>11245.1</v>
      </c>
      <c r="X26" s="16">
        <f>V26-W26</f>
        <v>854.32804000000215</v>
      </c>
      <c r="Y26" s="16">
        <f>X26/W26*100</f>
        <v>7.5973360841611202</v>
      </c>
      <c r="Z26" s="16"/>
      <c r="AA26" s="16">
        <v>22849.562810000003</v>
      </c>
      <c r="AB26" s="16">
        <v>22110.38</v>
      </c>
      <c r="AC26" s="16">
        <f>AA26-AB26</f>
        <v>739.18281000000206</v>
      </c>
      <c r="AD26" s="16">
        <f>AC26/AB26*100</f>
        <v>3.3431483764639141</v>
      </c>
      <c r="AE26" s="25" t="s">
        <v>1</v>
      </c>
      <c r="AF26" s="16">
        <v>6696.8156200000003</v>
      </c>
      <c r="AG26" s="16">
        <v>6753.73</v>
      </c>
      <c r="AH26" s="16">
        <f>AF26-AG26</f>
        <v>-56.914379999999255</v>
      </c>
      <c r="AI26" s="16">
        <f>AH26/AG26*100</f>
        <v>-0.8427103245169596</v>
      </c>
      <c r="AJ26" s="16"/>
      <c r="AK26" s="16">
        <v>14914.455239999999</v>
      </c>
      <c r="AL26" s="16">
        <v>14672.88</v>
      </c>
      <c r="AM26" s="16">
        <f>AK26-AL26</f>
        <v>241.57524000000012</v>
      </c>
      <c r="AN26" s="16">
        <f>AM26/AL26*100</f>
        <v>1.6464064314572198</v>
      </c>
      <c r="AO26" s="16"/>
      <c r="AP26" s="16">
        <v>17532.414100000002</v>
      </c>
      <c r="AQ26" s="16">
        <v>15850.82</v>
      </c>
      <c r="AR26" s="16">
        <f>AP26-AQ26</f>
        <v>1681.5941000000021</v>
      </c>
      <c r="AS26" s="16">
        <f>AR26/AQ26*100</f>
        <v>10.608877647970276</v>
      </c>
      <c r="AT26" s="16"/>
      <c r="AU26" s="16">
        <v>20692.933680000002</v>
      </c>
      <c r="AV26" s="16">
        <v>19407.98</v>
      </c>
      <c r="AW26" s="16">
        <f>AU26-AV26</f>
        <v>1284.9536800000024</v>
      </c>
      <c r="AX26" s="16">
        <f>AW26/AV26*100</f>
        <v>6.6207491969798111</v>
      </c>
      <c r="AY26" s="16"/>
      <c r="AZ26" s="18">
        <v>2650.5625099999997</v>
      </c>
      <c r="BA26" s="18">
        <v>2604.24352</v>
      </c>
      <c r="BB26" s="18">
        <f>AZ26-BA26</f>
        <v>46.318989999999758</v>
      </c>
      <c r="BC26" s="18">
        <f>BB26/BA26*100</f>
        <v>1.7785967266225455</v>
      </c>
      <c r="BD26" s="16"/>
      <c r="BE26" s="16">
        <f>G26+L26+Q26+V26+AA26+AP26+AU26+AK26+B26+AF26+AZ26</f>
        <v>215549.59153999999</v>
      </c>
      <c r="BF26" s="16">
        <f>H26+M26+R26+W26+AB26+AQ26+AV26+AL26+C26+AG26+BA26</f>
        <v>203677.54352000004</v>
      </c>
      <c r="BG26" s="16">
        <f t="shared" si="24"/>
        <v>11872.048019999958</v>
      </c>
      <c r="BH26" s="16">
        <f>BG26/BF26*100</f>
        <v>5.8288448568382245</v>
      </c>
      <c r="BJ26" s="13"/>
    </row>
    <row r="27" spans="1:64" s="12" customFormat="1" ht="15" customHeight="1" x14ac:dyDescent="0.25">
      <c r="A27" s="9" t="s">
        <v>37</v>
      </c>
      <c r="B27" s="16">
        <v>0</v>
      </c>
      <c r="C27" s="16">
        <v>1344.64</v>
      </c>
      <c r="D27" s="16">
        <f>B27-C27</f>
        <v>-1344.64</v>
      </c>
      <c r="E27" s="16">
        <f>D27/C27*100</f>
        <v>-100</v>
      </c>
      <c r="F27" s="25" t="s">
        <v>1</v>
      </c>
      <c r="G27" s="16">
        <v>6446.5885400000006</v>
      </c>
      <c r="H27" s="16">
        <v>4922.88</v>
      </c>
      <c r="I27" s="16">
        <f>G27-H27</f>
        <v>1523.7085400000005</v>
      </c>
      <c r="J27" s="16">
        <f>I27/H27*100</f>
        <v>30.951567781461272</v>
      </c>
      <c r="K27" s="16"/>
      <c r="L27" s="16">
        <v>8983.3459899999998</v>
      </c>
      <c r="M27" s="16">
        <v>9788.15</v>
      </c>
      <c r="N27" s="16">
        <f>L27-M27</f>
        <v>-804.80400999999983</v>
      </c>
      <c r="O27" s="16">
        <f>N27/M27*100</f>
        <v>-8.2222280001838932</v>
      </c>
      <c r="P27" s="16"/>
      <c r="Q27" s="16">
        <v>0</v>
      </c>
      <c r="R27" s="16">
        <v>0</v>
      </c>
      <c r="S27" s="16">
        <f>Q27-R27</f>
        <v>0</v>
      </c>
      <c r="T27" s="16"/>
      <c r="U27" s="25" t="s">
        <v>1</v>
      </c>
      <c r="V27" s="16">
        <v>20724.848839999999</v>
      </c>
      <c r="W27" s="16">
        <v>23531.360000000001</v>
      </c>
      <c r="X27" s="16">
        <f>V27-W27</f>
        <v>-2806.5111600000018</v>
      </c>
      <c r="Y27" s="16">
        <f>X27/W27*100</f>
        <v>-11.926684900490248</v>
      </c>
      <c r="Z27" s="16"/>
      <c r="AA27" s="16">
        <v>1912.4574699999998</v>
      </c>
      <c r="AB27" s="16">
        <v>1973.74</v>
      </c>
      <c r="AC27" s="16">
        <f>AA27-AB27</f>
        <v>-61.282530000000179</v>
      </c>
      <c r="AD27" s="16">
        <f>AC27/AB27*100</f>
        <v>-3.104893755003201</v>
      </c>
      <c r="AE27" s="16"/>
      <c r="AF27" s="16">
        <v>474.51276000000001</v>
      </c>
      <c r="AG27" s="16">
        <v>375.48</v>
      </c>
      <c r="AH27" s="16">
        <f>AF27-AG27</f>
        <v>99.032759999999996</v>
      </c>
      <c r="AI27" s="16">
        <f>AH27/AG27*100</f>
        <v>26.374976030680724</v>
      </c>
      <c r="AJ27" s="16"/>
      <c r="AK27" s="16">
        <v>15375.881819999999</v>
      </c>
      <c r="AL27" s="16">
        <v>13650.51</v>
      </c>
      <c r="AM27" s="16">
        <f>AK27-AL27</f>
        <v>1725.3718199999985</v>
      </c>
      <c r="AN27" s="16">
        <f>AM27/AL27*100</f>
        <v>12.639614344079442</v>
      </c>
      <c r="AO27" s="16"/>
      <c r="AP27" s="16">
        <v>13209.991410000001</v>
      </c>
      <c r="AQ27" s="16">
        <v>11977.27</v>
      </c>
      <c r="AR27" s="16">
        <f>AP27-AQ27</f>
        <v>1232.7214100000001</v>
      </c>
      <c r="AS27" s="16">
        <f>AR27/AQ27*100</f>
        <v>10.29217350865431</v>
      </c>
      <c r="AT27" s="16"/>
      <c r="AU27" s="16">
        <v>9641.245429999999</v>
      </c>
      <c r="AV27" s="16">
        <v>11268.27</v>
      </c>
      <c r="AW27" s="16">
        <f>AU27-AV27</f>
        <v>-1627.0245700000014</v>
      </c>
      <c r="AX27" s="16">
        <f>AW27/AV27*100</f>
        <v>-14.438991699701917</v>
      </c>
      <c r="AY27" s="16"/>
      <c r="AZ27" s="18">
        <v>462.37400000000002</v>
      </c>
      <c r="BA27" s="18">
        <v>494.05200000000002</v>
      </c>
      <c r="BB27" s="18">
        <f>AZ27-BA27</f>
        <v>-31.677999999999997</v>
      </c>
      <c r="BC27" s="18"/>
      <c r="BD27" s="16"/>
      <c r="BE27" s="16">
        <f>G27+L27+Q27+V27+AA27+AP27+AU27+AK27+B27+AF27+AZ27</f>
        <v>77231.246259999985</v>
      </c>
      <c r="BF27" s="16">
        <f>H27+M27+R27+W27+AB27+AQ27+AV27+AL27+C27+AG27+BA27</f>
        <v>79326.351999999984</v>
      </c>
      <c r="BG27" s="16">
        <f t="shared" si="24"/>
        <v>-2095.1057399999991</v>
      </c>
      <c r="BH27" s="16">
        <f>BG27/BF27*100</f>
        <v>-2.6411220069719068</v>
      </c>
      <c r="BJ27" s="13"/>
    </row>
    <row r="28" spans="1:64" s="12" customFormat="1" ht="15" customHeight="1" x14ac:dyDescent="0.25">
      <c r="A28" s="9" t="s">
        <v>38</v>
      </c>
      <c r="B28" s="16">
        <f>B25-B26-B27</f>
        <v>-142882.83960000073</v>
      </c>
      <c r="C28" s="16">
        <f>C25-C26-C27</f>
        <v>-581196.30000000051</v>
      </c>
      <c r="D28" s="16">
        <f>B28-C28</f>
        <v>438313.46039999975</v>
      </c>
      <c r="E28" s="16">
        <f>D28/C28*100</f>
        <v>-75.415734821436303</v>
      </c>
      <c r="F28" s="16"/>
      <c r="G28" s="16">
        <f>G25-G26-G27</f>
        <v>71962.390290000098</v>
      </c>
      <c r="H28" s="16">
        <f>H25-H26-H27</f>
        <v>-27140.939999999926</v>
      </c>
      <c r="I28" s="16">
        <f>G28-H28</f>
        <v>99103.330290000027</v>
      </c>
      <c r="J28" s="16">
        <f>I28/H28*100</f>
        <v>-365.14332329683606</v>
      </c>
      <c r="K28" s="16"/>
      <c r="L28" s="16">
        <f>L25-L26-L27</f>
        <v>-3762.7270200000257</v>
      </c>
      <c r="M28" s="16">
        <f>M25-M26-M27</f>
        <v>-62141.560000000063</v>
      </c>
      <c r="N28" s="16">
        <f>L28-M28</f>
        <v>58378.832980000036</v>
      </c>
      <c r="O28" s="16">
        <f>N28/M28*100</f>
        <v>-93.944910588018672</v>
      </c>
      <c r="P28" s="16"/>
      <c r="Q28" s="16">
        <f>Q25-Q26-Q27</f>
        <v>86603.639220001089</v>
      </c>
      <c r="R28" s="16">
        <f>R25-R26-R27</f>
        <v>-118359.25999999963</v>
      </c>
      <c r="S28" s="16">
        <f>Q28-R28</f>
        <v>204962.89922000072</v>
      </c>
      <c r="T28" s="16">
        <f>S28/R28*100</f>
        <v>-173.17014251356534</v>
      </c>
      <c r="U28" s="16"/>
      <c r="V28" s="16">
        <f>V25-V26-V27</f>
        <v>31117.993910000012</v>
      </c>
      <c r="W28" s="16">
        <f>W25-W26-W27</f>
        <v>-44296.289999999783</v>
      </c>
      <c r="X28" s="16">
        <f>V28-W28</f>
        <v>75414.283909999795</v>
      </c>
      <c r="Y28" s="16">
        <f>X28/W28*100</f>
        <v>-170.2496617888319</v>
      </c>
      <c r="Z28" s="16"/>
      <c r="AA28" s="16">
        <f>AA25-AA26-AA27</f>
        <v>11126.811799999976</v>
      </c>
      <c r="AB28" s="16">
        <f>AB25-AB26-AB27</f>
        <v>2551.7799999999861</v>
      </c>
      <c r="AC28" s="16">
        <f>AA28-AB28</f>
        <v>8575.0317999999897</v>
      </c>
      <c r="AD28" s="16">
        <f>AC28/AB28*100</f>
        <v>336.04118693617932</v>
      </c>
      <c r="AE28" s="25" t="s">
        <v>1</v>
      </c>
      <c r="AF28" s="16">
        <f>AF25-AF26-AF27</f>
        <v>993.61141999990514</v>
      </c>
      <c r="AG28" s="16">
        <f>AG25-AG26-AG27</f>
        <v>3478.1800000000289</v>
      </c>
      <c r="AH28" s="16">
        <f>AF28-AG28</f>
        <v>-2484.5685800001238</v>
      </c>
      <c r="AI28" s="16">
        <f>AH28/AG28*100</f>
        <v>-71.433007492427151</v>
      </c>
      <c r="AJ28" s="16"/>
      <c r="AK28" s="16">
        <f>AK25-AK26-AK27</f>
        <v>-9725.161569999902</v>
      </c>
      <c r="AL28" s="16">
        <f>AL25-AL26-AL27</f>
        <v>-18123.310000000012</v>
      </c>
      <c r="AM28" s="16">
        <f>AK28-AL28</f>
        <v>8398.1484300001102</v>
      </c>
      <c r="AN28" s="16">
        <f>AM28/AL28*100</f>
        <v>-46.338932733590632</v>
      </c>
      <c r="AO28" s="16"/>
      <c r="AP28" s="16">
        <f>AP25-AP26-AP27</f>
        <v>32625.895950000013</v>
      </c>
      <c r="AQ28" s="16">
        <f>AQ25-AQ26-AQ27</f>
        <v>21205.349999999988</v>
      </c>
      <c r="AR28" s="16">
        <f>AP28-AQ28</f>
        <v>11420.545950000025</v>
      </c>
      <c r="AS28" s="16">
        <f>AR28/AQ28*100</f>
        <v>53.856908516011437</v>
      </c>
      <c r="AT28" s="16"/>
      <c r="AU28" s="16">
        <f>AU25-AU26-AU27</f>
        <v>107475.88454000026</v>
      </c>
      <c r="AV28" s="16">
        <f>AV25-AV26-AV27</f>
        <v>-24477.549999999974</v>
      </c>
      <c r="AW28" s="16">
        <f>AU28-AV28</f>
        <v>131953.43454000022</v>
      </c>
      <c r="AX28" s="16">
        <f>AW28/AV28*100</f>
        <v>-539.07941987658228</v>
      </c>
      <c r="AY28" s="16"/>
      <c r="AZ28" s="18">
        <f>AZ25-AZ26-AZ27</f>
        <v>2274.7790599999935</v>
      </c>
      <c r="BA28" s="18">
        <f>BA25-BA26-BA27</f>
        <v>3666.4555399999967</v>
      </c>
      <c r="BB28" s="18">
        <f>AZ28-BA28</f>
        <v>-1391.6764800000033</v>
      </c>
      <c r="BC28" s="18">
        <f>BB28/BA28*100</f>
        <v>-37.956998654891763</v>
      </c>
      <c r="BD28" s="16"/>
      <c r="BE28" s="16">
        <f>BE25-BE26-BE27</f>
        <v>187810.2780000018</v>
      </c>
      <c r="BF28" s="16">
        <f>BF25-BF26-BF27</f>
        <v>-844833.44446000108</v>
      </c>
      <c r="BG28" s="16">
        <f t="shared" si="24"/>
        <v>1032643.7224600029</v>
      </c>
      <c r="BH28" s="16">
        <f>BG28/BF28*100</f>
        <v>-122.2304501829998</v>
      </c>
      <c r="BI28" s="9" t="s">
        <v>1</v>
      </c>
      <c r="BJ28" s="13"/>
    </row>
    <row r="29" spans="1:64" s="12" customFormat="1" ht="15" customHeight="1" x14ac:dyDescent="0.25">
      <c r="A29" s="9" t="s">
        <v>33</v>
      </c>
      <c r="B29" s="16">
        <f>ROUND((B28/B20*100),0)</f>
        <v>-6</v>
      </c>
      <c r="C29" s="16">
        <f>ROUND((C28/C20*100),0)</f>
        <v>-23</v>
      </c>
      <c r="D29" s="25" t="s">
        <v>1</v>
      </c>
      <c r="E29" s="16">
        <f>B29-C29</f>
        <v>17</v>
      </c>
      <c r="F29" s="16"/>
      <c r="G29" s="16">
        <f>ROUND((G28/G20*100),0)</f>
        <v>5</v>
      </c>
      <c r="H29" s="16">
        <f>ROUND((H28/H20*100),0)</f>
        <v>-2</v>
      </c>
      <c r="I29" s="25" t="s">
        <v>1</v>
      </c>
      <c r="J29" s="16">
        <f>G29-H29</f>
        <v>7</v>
      </c>
      <c r="K29" s="16"/>
      <c r="L29" s="16">
        <f>ROUND((L28/L20*100),0)</f>
        <v>-1</v>
      </c>
      <c r="M29" s="16">
        <f>ROUND((M28/M20*100),0)</f>
        <v>-12</v>
      </c>
      <c r="N29" s="25" t="s">
        <v>1</v>
      </c>
      <c r="O29" s="16">
        <f>L29-M29</f>
        <v>11</v>
      </c>
      <c r="P29" s="16"/>
      <c r="Q29" s="16">
        <f>ROUND((Q28/Q20*100),0)</f>
        <v>3</v>
      </c>
      <c r="R29" s="16">
        <f>ROUND((R28/R20*100),0)</f>
        <v>-6</v>
      </c>
      <c r="S29" s="25" t="s">
        <v>1</v>
      </c>
      <c r="T29" s="16">
        <f>Q29-R29</f>
        <v>9</v>
      </c>
      <c r="U29" s="16"/>
      <c r="V29" s="16">
        <f>ROUND((V28/V20*100),0)</f>
        <v>5</v>
      </c>
      <c r="W29" s="16">
        <f>ROUND((W28/W20*100),0)</f>
        <v>-6</v>
      </c>
      <c r="X29" s="25" t="s">
        <v>1</v>
      </c>
      <c r="Y29" s="16">
        <f>V29-W29</f>
        <v>11</v>
      </c>
      <c r="Z29" s="16"/>
      <c r="AA29" s="16">
        <f>ROUND((AA28/AA20*100),0)</f>
        <v>3</v>
      </c>
      <c r="AB29" s="16">
        <f>ROUND((AB28/AB20*100),0)</f>
        <v>1</v>
      </c>
      <c r="AC29" s="25" t="s">
        <v>1</v>
      </c>
      <c r="AD29" s="16">
        <f>AA29-AB29</f>
        <v>2</v>
      </c>
      <c r="AE29" s="16"/>
      <c r="AF29" s="16">
        <f>ROUND((AF28/AF20*100),0)</f>
        <v>0</v>
      </c>
      <c r="AG29" s="16">
        <f>ROUND((AG28/AG20*100),0)</f>
        <v>1</v>
      </c>
      <c r="AH29" s="25" t="s">
        <v>1</v>
      </c>
      <c r="AI29" s="16">
        <f>AF29-AG29</f>
        <v>-1</v>
      </c>
      <c r="AJ29" s="16"/>
      <c r="AK29" s="16">
        <f>ROUND((AK28/AK20*100),0)</f>
        <v>-2</v>
      </c>
      <c r="AL29" s="16">
        <f>ROUND((AL28/AL20*100),0)</f>
        <v>-4</v>
      </c>
      <c r="AM29" s="25" t="s">
        <v>1</v>
      </c>
      <c r="AN29" s="16">
        <f>AK29-AL29</f>
        <v>2</v>
      </c>
      <c r="AO29" s="16"/>
      <c r="AP29" s="16">
        <f>ROUND((AP28/AP20*100),0)</f>
        <v>7</v>
      </c>
      <c r="AQ29" s="16">
        <f>ROUND((AQ28/AQ20*100),0)</f>
        <v>5</v>
      </c>
      <c r="AR29" s="25" t="s">
        <v>1</v>
      </c>
      <c r="AS29" s="16">
        <f>AP29-AQ29</f>
        <v>2</v>
      </c>
      <c r="AT29" s="16"/>
      <c r="AU29" s="16">
        <f>ROUND((AU28/AU20*100),0)</f>
        <v>11</v>
      </c>
      <c r="AV29" s="16">
        <f>ROUND((AV28/AV20*100),0)</f>
        <v>-3</v>
      </c>
      <c r="AW29" s="25" t="s">
        <v>1</v>
      </c>
      <c r="AX29" s="16">
        <f>AU29-AV29</f>
        <v>14</v>
      </c>
      <c r="AY29" s="16"/>
      <c r="AZ29" s="18">
        <v>0</v>
      </c>
      <c r="BA29" s="18">
        <v>0</v>
      </c>
      <c r="BB29" s="36" t="s">
        <v>1</v>
      </c>
      <c r="BC29" s="18">
        <f>AZ29-BA29</f>
        <v>0</v>
      </c>
      <c r="BD29" s="16"/>
      <c r="BE29" s="16">
        <f>ROUND((BE28/BE20*100),0)</f>
        <v>2</v>
      </c>
      <c r="BF29" s="16">
        <f>ROUND((BF28/BF20*100),0)</f>
        <v>-9</v>
      </c>
      <c r="BG29" s="25" t="s">
        <v>1</v>
      </c>
      <c r="BH29" s="16">
        <f>BE29-BF29</f>
        <v>11</v>
      </c>
      <c r="BJ29" s="13"/>
    </row>
    <row r="30" spans="1:64" s="12" customFormat="1" ht="15" customHeight="1" x14ac:dyDescent="0.25">
      <c r="A30" s="9" t="s">
        <v>39</v>
      </c>
      <c r="B30" s="16">
        <v>0</v>
      </c>
      <c r="C30" s="16">
        <v>0</v>
      </c>
      <c r="D30" s="16">
        <f>B30-C30</f>
        <v>0</v>
      </c>
      <c r="E30" s="16">
        <f>IFERROR(D30/C30*100,0)</f>
        <v>0</v>
      </c>
      <c r="F30" s="16"/>
      <c r="G30" s="16">
        <v>582.95451000000003</v>
      </c>
      <c r="H30" s="16">
        <v>391.9</v>
      </c>
      <c r="I30" s="16">
        <f>G30-H30</f>
        <v>191.05451000000005</v>
      </c>
      <c r="J30" s="16">
        <f>I30/H30*100</f>
        <v>48.750831844858396</v>
      </c>
      <c r="K30" s="16"/>
      <c r="L30" s="16">
        <v>0</v>
      </c>
      <c r="M30" s="16">
        <v>0</v>
      </c>
      <c r="N30" s="16">
        <f>L30-M30</f>
        <v>0</v>
      </c>
      <c r="O30" s="10">
        <f>IFERROR(N30/M30*100,0)</f>
        <v>0</v>
      </c>
      <c r="P30" s="16"/>
      <c r="Q30" s="16">
        <v>531.99144000000001</v>
      </c>
      <c r="R30" s="16">
        <v>99.86</v>
      </c>
      <c r="S30" s="16">
        <f>Q30-R30</f>
        <v>432.13144</v>
      </c>
      <c r="T30" s="16">
        <f>S30/R30*100</f>
        <v>432.73727218105347</v>
      </c>
      <c r="U30" s="16"/>
      <c r="V30" s="16">
        <v>16070.81</v>
      </c>
      <c r="W30" s="16">
        <v>0</v>
      </c>
      <c r="X30" s="16">
        <f>V30-W30</f>
        <v>16070.81</v>
      </c>
      <c r="Y30" s="16">
        <f>IFERROR(X30/W30*100,0)</f>
        <v>0</v>
      </c>
      <c r="Z30" s="16"/>
      <c r="AA30" s="16">
        <v>19.311900000000001</v>
      </c>
      <c r="AB30" s="16">
        <v>9.15</v>
      </c>
      <c r="AC30" s="16">
        <f>AA30-AB30</f>
        <v>10.161900000000001</v>
      </c>
      <c r="AD30" s="16">
        <f>AC30/AB30*100</f>
        <v>111.05901639344262</v>
      </c>
      <c r="AE30" s="16"/>
      <c r="AF30" s="16">
        <v>1174.8844999999999</v>
      </c>
      <c r="AG30" s="16">
        <v>649.45371</v>
      </c>
      <c r="AH30" s="16">
        <f>AF30-AG30</f>
        <v>525.43078999999989</v>
      </c>
      <c r="AI30" s="16">
        <f>AH30/AG30*100</f>
        <v>80.903501190254161</v>
      </c>
      <c r="AJ30" s="16"/>
      <c r="AK30" s="16">
        <v>611.22406000000001</v>
      </c>
      <c r="AL30" s="16">
        <v>1787.01</v>
      </c>
      <c r="AM30" s="16">
        <f>AK30-AL30</f>
        <v>-1175.78594</v>
      </c>
      <c r="AN30" s="16">
        <f>AM30/AL30*100</f>
        <v>-65.796270865859725</v>
      </c>
      <c r="AO30" s="16"/>
      <c r="AP30" s="16">
        <v>0</v>
      </c>
      <c r="AQ30" s="16">
        <v>0</v>
      </c>
      <c r="AR30" s="16">
        <f>AP30-AQ30</f>
        <v>0</v>
      </c>
      <c r="AS30" s="16">
        <f>IFERROR(AR30/AQ30*100,0)</f>
        <v>0</v>
      </c>
      <c r="AT30" s="16"/>
      <c r="AU30" s="16">
        <v>0</v>
      </c>
      <c r="AV30" s="16">
        <v>0</v>
      </c>
      <c r="AW30" s="16">
        <f>AU30-AV30</f>
        <v>0</v>
      </c>
      <c r="AX30" s="16">
        <f>IFERROR(AW30/AV30*100,0)</f>
        <v>0</v>
      </c>
      <c r="AY30" s="16"/>
      <c r="AZ30" s="18">
        <v>0</v>
      </c>
      <c r="BA30" s="18">
        <v>0</v>
      </c>
      <c r="BB30" s="18">
        <f>AZ30-BA30</f>
        <v>0</v>
      </c>
      <c r="BC30" s="16">
        <f t="shared" ref="BC30" si="28">IFERROR(BB30/BA30*100,0)</f>
        <v>0</v>
      </c>
      <c r="BD30" s="16"/>
      <c r="BE30" s="16">
        <f>G30+L30+Q30+V30+AA30+AP30+AU30+AK30+B30+AF30+AZ30</f>
        <v>18991.17641</v>
      </c>
      <c r="BF30" s="16">
        <f>H30+M30+R30+W30+AB30+AQ30+AV30+AL30+C30+AG30+BA30</f>
        <v>2937.3737099999998</v>
      </c>
      <c r="BG30" s="16">
        <f t="shared" si="24"/>
        <v>16053.8027</v>
      </c>
      <c r="BH30" s="16">
        <f>BG30/BF30*100</f>
        <v>546.53592919914843</v>
      </c>
      <c r="BJ30" s="13"/>
    </row>
    <row r="31" spans="1:64" s="12" customFormat="1" ht="15" customHeight="1" x14ac:dyDescent="0.25">
      <c r="A31" s="9" t="s">
        <v>40</v>
      </c>
      <c r="B31" s="16">
        <f>B28-B30</f>
        <v>-142882.83960000073</v>
      </c>
      <c r="C31" s="16">
        <f>C28-C30</f>
        <v>-581196.30000000051</v>
      </c>
      <c r="D31" s="16">
        <f>B31-C31</f>
        <v>438313.46039999975</v>
      </c>
      <c r="E31" s="16">
        <f>D31/C31*100</f>
        <v>-75.415734821436303</v>
      </c>
      <c r="F31" s="16"/>
      <c r="G31" s="16">
        <f>G28-G30</f>
        <v>71379.435780000102</v>
      </c>
      <c r="H31" s="16">
        <f>H28-H30</f>
        <v>-27532.839999999927</v>
      </c>
      <c r="I31" s="16">
        <f>G31-H31</f>
        <v>98912.275780000025</v>
      </c>
      <c r="J31" s="16">
        <f>I31/H31*100</f>
        <v>-359.25199064099559</v>
      </c>
      <c r="K31" s="16"/>
      <c r="L31" s="16">
        <f>L28-L30</f>
        <v>-3762.7270200000257</v>
      </c>
      <c r="M31" s="16">
        <f>M28-M30</f>
        <v>-62141.560000000063</v>
      </c>
      <c r="N31" s="16">
        <f>L31-M31</f>
        <v>58378.832980000036</v>
      </c>
      <c r="O31" s="16">
        <f>N31/M31*100</f>
        <v>-93.944910588018672</v>
      </c>
      <c r="P31" s="16"/>
      <c r="Q31" s="16">
        <f>Q28-Q30</f>
        <v>86071.647780001091</v>
      </c>
      <c r="R31" s="16">
        <f>R28-R30</f>
        <v>-118459.11999999963</v>
      </c>
      <c r="S31" s="16">
        <f>Q31-R31</f>
        <v>204530.76778000072</v>
      </c>
      <c r="T31" s="16">
        <f>S31/R31*100</f>
        <v>-172.65936787306993</v>
      </c>
      <c r="U31" s="16"/>
      <c r="V31" s="16">
        <f>V28-V30</f>
        <v>15047.183910000012</v>
      </c>
      <c r="W31" s="16">
        <f>W28-W30</f>
        <v>-44296.289999999783</v>
      </c>
      <c r="X31" s="16">
        <f>V31-W31</f>
        <v>59343.473909999797</v>
      </c>
      <c r="Y31" s="16">
        <f>X31/W31*100</f>
        <v>-133.96939994297509</v>
      </c>
      <c r="Z31" s="16"/>
      <c r="AA31" s="16">
        <f>AA28-AA30</f>
        <v>11107.499899999975</v>
      </c>
      <c r="AB31" s="16">
        <f>AB28-AB30</f>
        <v>2542.629999999986</v>
      </c>
      <c r="AC31" s="16">
        <f>AA31-AB31</f>
        <v>8564.8698999999888</v>
      </c>
      <c r="AD31" s="16">
        <f>AC31/AB31*100</f>
        <v>336.85081588748795</v>
      </c>
      <c r="AE31" s="16"/>
      <c r="AF31" s="16">
        <f>AF28-AF30</f>
        <v>-181.27308000009475</v>
      </c>
      <c r="AG31" s="16">
        <f>AG28-AG30</f>
        <v>2828.7262900000287</v>
      </c>
      <c r="AH31" s="16">
        <f>AF31-AG31</f>
        <v>-3009.9993700001232</v>
      </c>
      <c r="AI31" s="16">
        <f>AH31/AG31*100</f>
        <v>-106.40829339483717</v>
      </c>
      <c r="AJ31" s="16"/>
      <c r="AK31" s="16">
        <f>AK28-AK30</f>
        <v>-10336.385629999902</v>
      </c>
      <c r="AL31" s="16">
        <f>AL28-AL30</f>
        <v>-19910.320000000011</v>
      </c>
      <c r="AM31" s="16">
        <f>AK31-AL31</f>
        <v>9573.9343700001082</v>
      </c>
      <c r="AN31" s="16">
        <f>AM31/AL31*100</f>
        <v>-48.085286273651569</v>
      </c>
      <c r="AO31" s="16"/>
      <c r="AP31" s="16">
        <f>AP28-AP30</f>
        <v>32625.895950000013</v>
      </c>
      <c r="AQ31" s="16">
        <f>AQ28-AQ30</f>
        <v>21205.349999999988</v>
      </c>
      <c r="AR31" s="16">
        <f>AP31-AQ31</f>
        <v>11420.545950000025</v>
      </c>
      <c r="AS31" s="16">
        <f>AR31/AQ31*100</f>
        <v>53.856908516011437</v>
      </c>
      <c r="AT31" s="16"/>
      <c r="AU31" s="16">
        <f>AU28-AU30</f>
        <v>107475.88454000026</v>
      </c>
      <c r="AV31" s="16">
        <f>AV28-AV30</f>
        <v>-24477.549999999974</v>
      </c>
      <c r="AW31" s="16">
        <f>AU31-AV31</f>
        <v>131953.43454000022</v>
      </c>
      <c r="AX31" s="16">
        <f>AW31/AV31*100</f>
        <v>-539.07941987658228</v>
      </c>
      <c r="AY31" s="16"/>
      <c r="AZ31" s="18">
        <f>AZ28-AZ30</f>
        <v>2274.7790599999935</v>
      </c>
      <c r="BA31" s="18">
        <f>BA28-BA30</f>
        <v>3666.4555399999967</v>
      </c>
      <c r="BB31" s="18">
        <f>AZ31-BA31</f>
        <v>-1391.6764800000033</v>
      </c>
      <c r="BC31" s="18">
        <f>BB31/BA31*100</f>
        <v>-37.956998654891763</v>
      </c>
      <c r="BD31" s="16"/>
      <c r="BE31" s="16">
        <f>BE28-BE30</f>
        <v>168819.10159000178</v>
      </c>
      <c r="BF31" s="16">
        <f>BF25-BF26-BF27-BF30</f>
        <v>-847770.81817000103</v>
      </c>
      <c r="BG31" s="16">
        <f t="shared" si="24"/>
        <v>1016589.9197600028</v>
      </c>
      <c r="BH31" s="16">
        <f>BG31/BF31*100</f>
        <v>-119.91329472208241</v>
      </c>
    </row>
    <row r="32" spans="1:64" s="12" customFormat="1" ht="15" customHeight="1" x14ac:dyDescent="0.25">
      <c r="A32" s="9" t="s">
        <v>33</v>
      </c>
      <c r="B32" s="16">
        <f>ROUND((B31/B20*100),0)</f>
        <v>-6</v>
      </c>
      <c r="C32" s="16">
        <f>ROUND((C31/C20*100),0)</f>
        <v>-23</v>
      </c>
      <c r="D32" s="16"/>
      <c r="E32" s="16">
        <f>B32-C32</f>
        <v>17</v>
      </c>
      <c r="F32" s="17"/>
      <c r="G32" s="16">
        <f>ROUND((G31/G20*100),0)</f>
        <v>5</v>
      </c>
      <c r="H32" s="16">
        <f>ROUND((H31/H20*100),0)</f>
        <v>-2</v>
      </c>
      <c r="I32" s="16"/>
      <c r="J32" s="16">
        <f>G32-H32</f>
        <v>7</v>
      </c>
      <c r="K32" s="16"/>
      <c r="L32" s="16">
        <f>ROUND((L31/L20*100),0)</f>
        <v>-1</v>
      </c>
      <c r="M32" s="16">
        <f>ROUND((M31/M20*100),0)</f>
        <v>-12</v>
      </c>
      <c r="N32" s="16"/>
      <c r="O32" s="16">
        <f>L32-M32</f>
        <v>11</v>
      </c>
      <c r="P32" s="16"/>
      <c r="Q32" s="16">
        <f>ROUND((Q31/Q20*100),0)</f>
        <v>3</v>
      </c>
      <c r="R32" s="16">
        <f>ROUND((R31/R20*100),0)</f>
        <v>-6</v>
      </c>
      <c r="S32" s="16"/>
      <c r="T32" s="16">
        <f>Q32-R32</f>
        <v>9</v>
      </c>
      <c r="U32" s="17"/>
      <c r="V32" s="16">
        <f>ROUND((V31/V20*100),0)</f>
        <v>2</v>
      </c>
      <c r="W32" s="16">
        <f>ROUND((W31/W20*100),0)</f>
        <v>-6</v>
      </c>
      <c r="X32" s="16"/>
      <c r="Y32" s="16">
        <v>0</v>
      </c>
      <c r="Z32" s="16"/>
      <c r="AA32" s="16">
        <f>ROUND((AA31/AA20*100),0)</f>
        <v>3</v>
      </c>
      <c r="AB32" s="16">
        <f>ROUND((AB31/AB20*100),0)</f>
        <v>1</v>
      </c>
      <c r="AC32" s="16"/>
      <c r="AD32" s="16">
        <v>3</v>
      </c>
      <c r="AE32" s="16"/>
      <c r="AF32" s="16">
        <f>ROUND((AF31/AF20*100),0)</f>
        <v>0</v>
      </c>
      <c r="AG32" s="16">
        <f>ROUND((AG31/AG20*100),0)</f>
        <v>1</v>
      </c>
      <c r="AH32" s="16"/>
      <c r="AI32" s="16">
        <v>4</v>
      </c>
      <c r="AJ32" s="16"/>
      <c r="AK32" s="16">
        <f>ROUND((AK31/AK20*100),0)</f>
        <v>-2</v>
      </c>
      <c r="AL32" s="16">
        <f>ROUND((AL31/AL20*100),0)</f>
        <v>-4</v>
      </c>
      <c r="AM32" s="16"/>
      <c r="AN32" s="16">
        <v>12</v>
      </c>
      <c r="AO32" s="16"/>
      <c r="AP32" s="16">
        <f>ROUND((AP31/AP20*100),0)</f>
        <v>7</v>
      </c>
      <c r="AQ32" s="16">
        <f>ROUND((AQ31/AQ20*100),0)</f>
        <v>5</v>
      </c>
      <c r="AR32" s="16"/>
      <c r="AS32" s="16">
        <v>3</v>
      </c>
      <c r="AT32" s="16"/>
      <c r="AU32" s="16">
        <f>ROUND((AU31/AU20*100),0)</f>
        <v>11</v>
      </c>
      <c r="AV32" s="16">
        <f>ROUND((AV31/AV20*100),0)</f>
        <v>-3</v>
      </c>
      <c r="AW32" s="16"/>
      <c r="AX32" s="16">
        <v>2</v>
      </c>
      <c r="AY32" s="16"/>
      <c r="AZ32" s="18">
        <v>0</v>
      </c>
      <c r="BA32" s="18">
        <v>0</v>
      </c>
      <c r="BB32" s="18"/>
      <c r="BC32" s="18">
        <v>1</v>
      </c>
      <c r="BD32" s="16"/>
      <c r="BE32" s="16">
        <f>ROUND((BE31/BE20*100),0)</f>
        <v>2</v>
      </c>
      <c r="BF32" s="16">
        <f>ROUND((BF31/BF20*100),0)</f>
        <v>-9</v>
      </c>
      <c r="BG32" s="16"/>
      <c r="BH32" s="16">
        <f>BE32-BF32</f>
        <v>11</v>
      </c>
      <c r="BJ32" s="13"/>
    </row>
    <row r="33" spans="1:62" s="12" customFormat="1" ht="15" customHeight="1" x14ac:dyDescent="0.25">
      <c r="A33" s="9"/>
      <c r="B33" s="16"/>
      <c r="C33" s="16"/>
      <c r="D33" s="16"/>
      <c r="E33" s="16"/>
      <c r="F33" s="17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7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8"/>
      <c r="BA33" s="18"/>
      <c r="BB33" s="18"/>
      <c r="BC33" s="18"/>
      <c r="BD33" s="16"/>
      <c r="BE33" s="16"/>
      <c r="BF33" s="16"/>
      <c r="BG33" s="16"/>
      <c r="BH33" s="16"/>
      <c r="BJ33" s="13"/>
    </row>
    <row r="34" spans="1:62" ht="15.9" customHeight="1" x14ac:dyDescent="0.3">
      <c r="A34" s="1" t="s">
        <v>41</v>
      </c>
      <c r="B34" s="21"/>
      <c r="C34" s="21"/>
      <c r="D34" s="20"/>
      <c r="E34" s="15"/>
      <c r="F34" s="20"/>
      <c r="G34" s="20"/>
      <c r="H34" s="20"/>
      <c r="I34" s="20"/>
      <c r="J34" s="15"/>
      <c r="K34" s="20"/>
      <c r="L34" s="21" t="s">
        <v>1</v>
      </c>
      <c r="M34" s="21" t="s">
        <v>1</v>
      </c>
      <c r="N34" s="20"/>
      <c r="O34" s="15"/>
      <c r="P34" s="20"/>
      <c r="Q34" s="21" t="s">
        <v>1</v>
      </c>
      <c r="R34" s="21" t="s">
        <v>1</v>
      </c>
      <c r="S34" s="20"/>
      <c r="T34" s="15"/>
      <c r="U34" s="20"/>
      <c r="V34" s="21" t="s">
        <v>1</v>
      </c>
      <c r="W34" s="21" t="s">
        <v>1</v>
      </c>
      <c r="X34" s="20"/>
      <c r="Y34" s="15"/>
      <c r="Z34" s="20"/>
      <c r="AA34" s="21" t="s">
        <v>1</v>
      </c>
      <c r="AB34" s="21" t="s">
        <v>1</v>
      </c>
      <c r="AC34" s="20"/>
      <c r="AD34" s="15"/>
      <c r="AE34" s="20"/>
      <c r="AF34" s="21" t="s">
        <v>1</v>
      </c>
      <c r="AG34" s="21" t="s">
        <v>1</v>
      </c>
      <c r="AH34" s="20"/>
      <c r="AI34" s="15"/>
      <c r="AJ34" s="20"/>
      <c r="AK34" s="21" t="s">
        <v>1</v>
      </c>
      <c r="AL34" s="21"/>
      <c r="AM34" s="20"/>
      <c r="AN34" s="15"/>
      <c r="AO34" s="20"/>
      <c r="AP34" s="21" t="s">
        <v>1</v>
      </c>
      <c r="AQ34" s="21" t="s">
        <v>1</v>
      </c>
      <c r="AR34" s="20"/>
      <c r="AS34" s="15"/>
      <c r="AT34" s="20"/>
      <c r="AU34" s="21"/>
      <c r="AV34" s="21"/>
      <c r="AW34" s="20"/>
      <c r="AX34" s="20"/>
      <c r="AY34" s="20"/>
      <c r="AZ34" s="23" t="s">
        <v>1</v>
      </c>
      <c r="BA34" s="23" t="s">
        <v>1</v>
      </c>
      <c r="BB34" s="22"/>
      <c r="BC34" s="19"/>
      <c r="BD34" s="20"/>
      <c r="BE34" s="21" t="s">
        <v>1</v>
      </c>
      <c r="BF34" s="21" t="s">
        <v>1</v>
      </c>
      <c r="BG34" s="20"/>
      <c r="BH34" s="15"/>
      <c r="BI34" s="24"/>
      <c r="BJ34"/>
    </row>
    <row r="35" spans="1:62" s="12" customFormat="1" ht="15" customHeight="1" x14ac:dyDescent="0.25">
      <c r="A35" s="12" t="s">
        <v>42</v>
      </c>
      <c r="B35" s="16">
        <v>240102.94842</v>
      </c>
      <c r="C35" s="16">
        <v>239466.31928</v>
      </c>
      <c r="D35" s="16">
        <f>B35-C35</f>
        <v>636.62914000000455</v>
      </c>
      <c r="E35" s="16">
        <f>D35/C35*100</f>
        <v>0.2658533116114819</v>
      </c>
      <c r="F35" s="16"/>
      <c r="G35" s="16">
        <v>166023.31777000002</v>
      </c>
      <c r="H35" s="16">
        <v>115962.72165000001</v>
      </c>
      <c r="I35" s="16">
        <f>G35-H35</f>
        <v>50060.596120000017</v>
      </c>
      <c r="J35" s="16">
        <f>I35/H35*100</f>
        <v>43.169559499554929</v>
      </c>
      <c r="K35" s="16"/>
      <c r="L35" s="16">
        <v>25763.331590000002</v>
      </c>
      <c r="M35" s="16">
        <v>60150.123119999997</v>
      </c>
      <c r="N35" s="16">
        <f>L35-M35</f>
        <v>-34386.791529999995</v>
      </c>
      <c r="O35" s="16">
        <f>N35/M35*100</f>
        <v>-57.168281204342776</v>
      </c>
      <c r="P35" s="16"/>
      <c r="Q35" s="16">
        <v>114910.55477</v>
      </c>
      <c r="R35" s="16">
        <v>123823.67254</v>
      </c>
      <c r="S35" s="16">
        <v>-73727</v>
      </c>
      <c r="T35" s="16">
        <v>-46.286216530118971</v>
      </c>
      <c r="U35" s="16"/>
      <c r="V35" s="16">
        <v>65994.37487</v>
      </c>
      <c r="W35" s="16">
        <v>98333.187359999996</v>
      </c>
      <c r="X35" s="16">
        <f>V35-W35</f>
        <v>-32338.812489999997</v>
      </c>
      <c r="Y35" s="16">
        <f>X35/W35*100</f>
        <v>-32.886976775813118</v>
      </c>
      <c r="Z35" s="16"/>
      <c r="AA35" s="16">
        <v>185205.18222999998</v>
      </c>
      <c r="AB35" s="16">
        <v>145297.15492</v>
      </c>
      <c r="AC35" s="16">
        <f>AA35-AB35</f>
        <v>39908.027309999976</v>
      </c>
      <c r="AD35" s="16">
        <f>AC35/AB35*100</f>
        <v>27.466489162828527</v>
      </c>
      <c r="AE35" s="16"/>
      <c r="AF35" s="16">
        <v>77341.45</v>
      </c>
      <c r="AG35" s="16">
        <v>70234.796780000004</v>
      </c>
      <c r="AH35" s="16">
        <f>AF35-AG35</f>
        <v>7106.6532199999929</v>
      </c>
      <c r="AI35" s="16">
        <f>AH35/AG35*100</f>
        <v>10.118422129504442</v>
      </c>
      <c r="AJ35" s="16"/>
      <c r="AK35" s="16">
        <v>86990.09401999999</v>
      </c>
      <c r="AL35" s="16">
        <v>-146.22764999999998</v>
      </c>
      <c r="AM35" s="16">
        <f>AK35-AL35</f>
        <v>87136.32166999999</v>
      </c>
      <c r="AN35" s="16">
        <f>AM35/AL35*100</f>
        <v>-59589.497383018876</v>
      </c>
      <c r="AO35" s="16"/>
      <c r="AP35" s="16">
        <v>32942.214780000002</v>
      </c>
      <c r="AQ35" s="16">
        <v>41201.752229999998</v>
      </c>
      <c r="AR35" s="16">
        <f>AP35-AQ35</f>
        <v>-8259.5374499999962</v>
      </c>
      <c r="AS35" s="16">
        <f>AR35/AQ35*100</f>
        <v>-20.04656841751023</v>
      </c>
      <c r="AT35" s="16"/>
      <c r="AU35" s="16">
        <v>187618.27072999999</v>
      </c>
      <c r="AV35" s="16">
        <v>258372.04892</v>
      </c>
      <c r="AW35" s="16">
        <f>AU35-AV35</f>
        <v>-70753.778190000012</v>
      </c>
      <c r="AX35" s="16">
        <f>AW35/AV35*100</f>
        <v>-27.384455279025783</v>
      </c>
      <c r="AY35" s="16"/>
      <c r="AZ35" s="18">
        <v>3365.22</v>
      </c>
      <c r="BA35" s="18">
        <v>2024.53286</v>
      </c>
      <c r="BB35" s="18">
        <f>AZ35-BA35</f>
        <v>1340.6871399999998</v>
      </c>
      <c r="BC35" s="18">
        <f>BB35/BA35*100</f>
        <v>66.22204887304224</v>
      </c>
      <c r="BD35" s="16"/>
      <c r="BE35" s="16">
        <f t="shared" ref="BE35:BF37" si="29">G35+L35+Q35+V35+AA35+AP35+AU35+AK35+B35+AF35+AZ35</f>
        <v>1186256.95918</v>
      </c>
      <c r="BF35" s="16">
        <f t="shared" si="29"/>
        <v>1154720.0820099998</v>
      </c>
      <c r="BG35" s="27">
        <f>BE35-BF35</f>
        <v>31536.877170000225</v>
      </c>
      <c r="BH35" s="27">
        <f>BG35/BF35*100</f>
        <v>2.7311274534261645</v>
      </c>
      <c r="BJ35" s="13"/>
    </row>
    <row r="36" spans="1:62" s="12" customFormat="1" ht="15" customHeight="1" x14ac:dyDescent="0.25">
      <c r="A36" s="12" t="s">
        <v>43</v>
      </c>
      <c r="B36" s="16">
        <v>0</v>
      </c>
      <c r="C36" s="16">
        <v>0</v>
      </c>
      <c r="D36" s="16">
        <f>B36-C36</f>
        <v>0</v>
      </c>
      <c r="E36" s="16"/>
      <c r="F36" s="16"/>
      <c r="G36" s="16">
        <v>0</v>
      </c>
      <c r="H36" s="16">
        <v>0</v>
      </c>
      <c r="I36" s="16">
        <f>G36-H36</f>
        <v>0</v>
      </c>
      <c r="J36" s="16">
        <f>IFERROR(I36/H36*100,0)</f>
        <v>0</v>
      </c>
      <c r="K36" s="16"/>
      <c r="L36" s="16">
        <v>0</v>
      </c>
      <c r="M36" s="16">
        <v>0</v>
      </c>
      <c r="N36" s="16">
        <f>L36-M36</f>
        <v>0</v>
      </c>
      <c r="O36" s="16">
        <f>IFERROR(N36/M36*100,0)</f>
        <v>0</v>
      </c>
      <c r="P36" s="16"/>
      <c r="Q36" s="16">
        <v>0</v>
      </c>
      <c r="R36" s="16">
        <v>0</v>
      </c>
      <c r="S36" s="16">
        <v>0</v>
      </c>
      <c r="T36" s="16">
        <v>-46.286216530118971</v>
      </c>
      <c r="U36" s="16"/>
      <c r="V36" s="16">
        <v>732.54039999999998</v>
      </c>
      <c r="W36" s="16">
        <v>732.31661999999994</v>
      </c>
      <c r="X36" s="16">
        <f>V36-W36</f>
        <v>0.2237800000000334</v>
      </c>
      <c r="Y36" s="16">
        <f>X36/W36*100</f>
        <v>3.0557820741530267E-2</v>
      </c>
      <c r="Z36" s="16"/>
      <c r="AA36" s="16">
        <v>22175.93334</v>
      </c>
      <c r="AB36" s="16">
        <v>22166.942059999998</v>
      </c>
      <c r="AC36" s="16">
        <f>AA36-AB36</f>
        <v>8.991280000002007</v>
      </c>
      <c r="AD36" s="16">
        <f>AC36/AB36*100</f>
        <v>4.0561661485219801E-2</v>
      </c>
      <c r="AE36" s="16"/>
      <c r="AF36" s="16">
        <v>904.27</v>
      </c>
      <c r="AG36" s="16">
        <v>904.27042000000006</v>
      </c>
      <c r="AH36" s="16">
        <f>AF36-AG36</f>
        <v>-4.2000000007647031E-4</v>
      </c>
      <c r="AI36" s="16">
        <f>AH36/AG36*100</f>
        <v>-4.6446283189985387E-5</v>
      </c>
      <c r="AJ36" s="16"/>
      <c r="AK36" s="16">
        <v>0</v>
      </c>
      <c r="AL36" s="16">
        <v>0</v>
      </c>
      <c r="AM36" s="16">
        <f>AK36-AL36</f>
        <v>0</v>
      </c>
      <c r="AN36" s="16">
        <f>IFERROR(AM36/AL36*100,0)</f>
        <v>0</v>
      </c>
      <c r="AO36" s="16"/>
      <c r="AP36" s="16">
        <v>0</v>
      </c>
      <c r="AQ36" s="16">
        <v>0</v>
      </c>
      <c r="AR36" s="16">
        <f>AP36-AQ36</f>
        <v>0</v>
      </c>
      <c r="AS36" s="16">
        <f>IFERROR(AR36/AQ36*100,0)</f>
        <v>0</v>
      </c>
      <c r="AT36" s="16"/>
      <c r="AU36" s="16">
        <v>0</v>
      </c>
      <c r="AV36" s="16">
        <v>0</v>
      </c>
      <c r="AW36" s="16">
        <f>AU36-AV36</f>
        <v>0</v>
      </c>
      <c r="AX36" s="16">
        <f>IFERROR(AW36/AV36*100,0)</f>
        <v>0</v>
      </c>
      <c r="AY36" s="16"/>
      <c r="AZ36" s="18">
        <v>0</v>
      </c>
      <c r="BA36" s="18">
        <v>0</v>
      </c>
      <c r="BB36" s="18">
        <f>AZ36-BA36</f>
        <v>0</v>
      </c>
      <c r="BC36" s="18"/>
      <c r="BD36" s="16"/>
      <c r="BE36" s="16">
        <f t="shared" si="29"/>
        <v>23812.743740000002</v>
      </c>
      <c r="BF36" s="16">
        <f t="shared" si="29"/>
        <v>23803.5291</v>
      </c>
      <c r="BG36" s="27">
        <f>BE36-BF36</f>
        <v>9.2146400000019639</v>
      </c>
      <c r="BH36" s="27">
        <f>BG36/BF36*100</f>
        <v>3.8711234629498548E-2</v>
      </c>
      <c r="BJ36" s="13"/>
    </row>
    <row r="37" spans="1:62" s="12" customFormat="1" ht="15" customHeight="1" x14ac:dyDescent="0.25">
      <c r="A37" s="9" t="s">
        <v>44</v>
      </c>
      <c r="B37" s="16">
        <v>0</v>
      </c>
      <c r="C37" s="16">
        <v>0</v>
      </c>
      <c r="D37" s="16">
        <f>B37-C37</f>
        <v>0</v>
      </c>
      <c r="E37" s="16"/>
      <c r="F37" s="17"/>
      <c r="G37" s="16">
        <v>7115.8005400000002</v>
      </c>
      <c r="H37" s="16">
        <v>9947.411900000001</v>
      </c>
      <c r="I37" s="16">
        <f>G37-H37</f>
        <v>-2831.6113600000008</v>
      </c>
      <c r="J37" s="16">
        <f>I37/H37*100</f>
        <v>-28.465809885684944</v>
      </c>
      <c r="K37" s="16"/>
      <c r="L37" s="16">
        <v>59.856139999999996</v>
      </c>
      <c r="M37" s="16">
        <v>689.35103000000004</v>
      </c>
      <c r="N37" s="16">
        <f>L37-M37</f>
        <v>-629.49489000000005</v>
      </c>
      <c r="O37" s="16">
        <f>N37/M37*100</f>
        <v>-91.31703045399091</v>
      </c>
      <c r="P37" s="16"/>
      <c r="Q37" s="16">
        <v>-1213.87931</v>
      </c>
      <c r="R37" s="16">
        <v>-5104.6191100000005</v>
      </c>
      <c r="S37" s="16">
        <v>2488</v>
      </c>
      <c r="T37" s="16">
        <v>-34.973292100084343</v>
      </c>
      <c r="U37" s="17"/>
      <c r="V37" s="16">
        <v>690.9819</v>
      </c>
      <c r="W37" s="16">
        <v>4568.7577799999999</v>
      </c>
      <c r="X37" s="16">
        <f>V37-W37</f>
        <v>-3877.7758800000001</v>
      </c>
      <c r="Y37" s="16">
        <f>X37/W37*100</f>
        <v>-84.875934919885381</v>
      </c>
      <c r="Z37" s="16"/>
      <c r="AA37" s="16">
        <v>5484.1099599999998</v>
      </c>
      <c r="AB37" s="16">
        <v>7734.4022199999999</v>
      </c>
      <c r="AC37" s="16">
        <f>AA37-AB37</f>
        <v>-2250.2922600000002</v>
      </c>
      <c r="AD37" s="16">
        <f>AC37/AB37*100</f>
        <v>-29.09458541192858</v>
      </c>
      <c r="AE37" s="16"/>
      <c r="AF37" s="16">
        <v>1967.65</v>
      </c>
      <c r="AG37" s="16">
        <v>1966.64877</v>
      </c>
      <c r="AH37" s="16">
        <f>AF37-AG37</f>
        <v>1.0012300000000778</v>
      </c>
      <c r="AI37" s="16">
        <f>AH37/AG37*100</f>
        <v>5.0910463285219851E-2</v>
      </c>
      <c r="AJ37" s="16"/>
      <c r="AK37" s="16">
        <v>-2571.9132799999998</v>
      </c>
      <c r="AL37" s="16">
        <v>50494.736880000004</v>
      </c>
      <c r="AM37" s="16">
        <f>AK37-AL37</f>
        <v>-53066.650160000005</v>
      </c>
      <c r="AN37" s="16">
        <f>AM37/AL37*100</f>
        <v>-105.09342842227719</v>
      </c>
      <c r="AO37" s="16"/>
      <c r="AP37" s="16">
        <v>101.84139999999999</v>
      </c>
      <c r="AQ37" s="16">
        <v>2019.65481</v>
      </c>
      <c r="AR37" s="16">
        <f>AP37-AQ37</f>
        <v>-1917.81341</v>
      </c>
      <c r="AS37" s="16">
        <f>AR37/AQ37*100</f>
        <v>-94.957484838708652</v>
      </c>
      <c r="AT37" s="16"/>
      <c r="AU37" s="16">
        <v>4148.7654300000004</v>
      </c>
      <c r="AV37" s="16">
        <v>9612.426089999999</v>
      </c>
      <c r="AW37" s="16">
        <f>AU37-AV37</f>
        <v>-5463.6606599999986</v>
      </c>
      <c r="AX37" s="16">
        <f>AW37/AV37*100</f>
        <v>-56.839559637123813</v>
      </c>
      <c r="AY37" s="16"/>
      <c r="AZ37" s="18">
        <v>0</v>
      </c>
      <c r="BA37" s="18">
        <v>0</v>
      </c>
      <c r="BB37" s="18">
        <f>AZ37-BA37</f>
        <v>0</v>
      </c>
      <c r="BC37" s="18"/>
      <c r="BD37" s="16"/>
      <c r="BE37" s="16">
        <f t="shared" si="29"/>
        <v>15783.21278</v>
      </c>
      <c r="BF37" s="16">
        <f t="shared" si="29"/>
        <v>81928.770370000013</v>
      </c>
      <c r="BG37" s="27">
        <f>BE37-BF37</f>
        <v>-66145.557590000011</v>
      </c>
      <c r="BH37" s="27">
        <f>BG37/BF37*100</f>
        <v>-80.735445303620267</v>
      </c>
      <c r="BJ37" s="13"/>
    </row>
    <row r="38" spans="1:62" s="12" customFormat="1" ht="15" customHeight="1" x14ac:dyDescent="0.25">
      <c r="A38" s="12" t="s">
        <v>45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8"/>
      <c r="BA38" s="18"/>
      <c r="BB38" s="18"/>
      <c r="BC38" s="18"/>
      <c r="BD38" s="16"/>
      <c r="BE38" s="16"/>
      <c r="BF38" s="16"/>
      <c r="BG38" s="16"/>
      <c r="BH38" s="16"/>
      <c r="BJ38" s="13"/>
    </row>
    <row r="39" spans="1:62" s="12" customFormat="1" ht="15" hidden="1" customHeight="1" x14ac:dyDescent="0.25">
      <c r="A39" s="9" t="s">
        <v>46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7"/>
      <c r="AU39" s="16"/>
      <c r="AV39" s="16"/>
      <c r="AW39" s="16"/>
      <c r="AX39" s="16"/>
      <c r="AY39" s="17"/>
      <c r="AZ39" s="18"/>
      <c r="BA39" s="18"/>
      <c r="BB39" s="18"/>
      <c r="BC39" s="18"/>
      <c r="BD39" s="16"/>
      <c r="BE39" s="16">
        <v>1533032</v>
      </c>
      <c r="BF39" s="16">
        <v>1533032</v>
      </c>
      <c r="BG39" s="16"/>
      <c r="BH39" s="16"/>
      <c r="BJ39" s="13"/>
    </row>
    <row r="40" spans="1:62" s="12" customFormat="1" ht="15" hidden="1" customHeight="1" x14ac:dyDescent="0.25">
      <c r="A40" s="9" t="s">
        <v>47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7"/>
      <c r="AU40" s="16"/>
      <c r="AV40" s="16"/>
      <c r="AW40" s="16"/>
      <c r="AX40" s="16"/>
      <c r="AY40" s="17"/>
      <c r="AZ40" s="18"/>
      <c r="BA40" s="18"/>
      <c r="BB40" s="18"/>
      <c r="BC40" s="18"/>
      <c r="BD40" s="16"/>
      <c r="BE40" s="16"/>
      <c r="BF40" s="16"/>
      <c r="BG40" s="16"/>
      <c r="BH40" s="16"/>
      <c r="BJ40" s="13"/>
    </row>
    <row r="41" spans="1:62" s="12" customFormat="1" ht="15" hidden="1" customHeight="1" x14ac:dyDescent="0.25">
      <c r="A41" s="9" t="s">
        <v>48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7"/>
      <c r="AU41" s="16"/>
      <c r="AV41" s="16"/>
      <c r="AW41" s="16"/>
      <c r="AX41" s="16"/>
      <c r="AY41" s="17"/>
      <c r="AZ41" s="18"/>
      <c r="BA41" s="18"/>
      <c r="BB41" s="18"/>
      <c r="BC41" s="18"/>
      <c r="BD41" s="16"/>
      <c r="BE41" s="16"/>
      <c r="BF41" s="16"/>
      <c r="BG41" s="16"/>
      <c r="BH41" s="16"/>
      <c r="BJ41" s="13"/>
    </row>
    <row r="42" spans="1:62" s="12" customFormat="1" ht="15" hidden="1" customHeight="1" x14ac:dyDescent="0.25">
      <c r="A42" s="9" t="s">
        <v>49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7"/>
      <c r="AU42" s="16"/>
      <c r="AV42" s="16"/>
      <c r="AW42" s="16"/>
      <c r="AX42" s="16"/>
      <c r="AY42" s="17"/>
      <c r="AZ42" s="18"/>
      <c r="BA42" s="18"/>
      <c r="BB42" s="18"/>
      <c r="BC42" s="18"/>
      <c r="BD42" s="16"/>
      <c r="BE42" s="16"/>
      <c r="BF42" s="16"/>
      <c r="BG42" s="16"/>
      <c r="BH42" s="16"/>
      <c r="BJ42" s="13"/>
    </row>
    <row r="43" spans="1:62" s="12" customFormat="1" ht="15" hidden="1" customHeight="1" x14ac:dyDescent="0.25">
      <c r="A43" s="9" t="s">
        <v>50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7"/>
      <c r="AU43" s="16"/>
      <c r="AV43" s="16"/>
      <c r="AW43" s="16"/>
      <c r="AX43" s="16"/>
      <c r="AY43" s="17"/>
      <c r="AZ43" s="18"/>
      <c r="BA43" s="18"/>
      <c r="BB43" s="18"/>
      <c r="BC43" s="18"/>
      <c r="BD43" s="16"/>
      <c r="BE43" s="16"/>
      <c r="BF43" s="16"/>
      <c r="BG43" s="16"/>
      <c r="BH43" s="16"/>
    </row>
    <row r="44" spans="1:62" s="12" customFormat="1" ht="15" customHeight="1" x14ac:dyDescent="0.25">
      <c r="A44" s="12" t="s">
        <v>51</v>
      </c>
      <c r="B44" s="16">
        <v>1168807.5900000001</v>
      </c>
      <c r="C44" s="16">
        <v>1371867.1966500001</v>
      </c>
      <c r="D44" s="16">
        <f>B44-C44</f>
        <v>-203059.60664999997</v>
      </c>
      <c r="E44" s="16">
        <f>D44/C44*100</f>
        <v>-14.801695612072127</v>
      </c>
      <c r="F44" s="16"/>
      <c r="G44" s="16">
        <v>344660.01</v>
      </c>
      <c r="H44" s="16">
        <v>332179.17450000002</v>
      </c>
      <c r="I44" s="16">
        <f>G44-H44</f>
        <v>12480.835499999986</v>
      </c>
      <c r="J44" s="16">
        <f>I44/H44*100</f>
        <v>3.757260074713078</v>
      </c>
      <c r="K44" s="16"/>
      <c r="L44" s="16">
        <v>117400.48</v>
      </c>
      <c r="M44" s="16">
        <v>126044.86779</v>
      </c>
      <c r="N44" s="16">
        <f>L44-M44</f>
        <v>-8644.387790000008</v>
      </c>
      <c r="O44" s="16">
        <f>N44/M44*100</f>
        <v>-6.8581830752539581</v>
      </c>
      <c r="P44" s="16"/>
      <c r="Q44" s="16">
        <v>380522.23999999999</v>
      </c>
      <c r="R44" s="16">
        <v>304060.09732</v>
      </c>
      <c r="S44" s="16">
        <v>194891</v>
      </c>
      <c r="T44" s="16">
        <v>54.578474532602975</v>
      </c>
      <c r="U44" s="16"/>
      <c r="V44" s="16">
        <v>225108.48000000001</v>
      </c>
      <c r="W44" s="16">
        <v>164229.25449000002</v>
      </c>
      <c r="X44" s="16">
        <f>V44-W44</f>
        <v>60879.225509999989</v>
      </c>
      <c r="Y44" s="16">
        <f>X44/W44*100</f>
        <v>37.069659543334858</v>
      </c>
      <c r="Z44" s="16"/>
      <c r="AA44" s="16">
        <v>91725.3</v>
      </c>
      <c r="AB44" s="16">
        <v>68936.276200000008</v>
      </c>
      <c r="AC44" s="16">
        <f>AA44-AB44</f>
        <v>22789.023799999995</v>
      </c>
      <c r="AD44" s="16">
        <f>AC44/AB44*100</f>
        <v>33.058100982832016</v>
      </c>
      <c r="AE44" s="16"/>
      <c r="AF44" s="16">
        <v>57387.07</v>
      </c>
      <c r="AG44" s="16">
        <v>70319.483349999995</v>
      </c>
      <c r="AH44" s="16">
        <f>AF44-AG44</f>
        <v>-12932.413349999995</v>
      </c>
      <c r="AI44" s="16">
        <f>AH44/AG44*100</f>
        <v>-18.390939088149594</v>
      </c>
      <c r="AJ44" s="16"/>
      <c r="AK44" s="16">
        <v>183424.85</v>
      </c>
      <c r="AL44" s="16">
        <v>155204.70082</v>
      </c>
      <c r="AM44" s="16">
        <f>AK44-AL44</f>
        <v>28220.149180000008</v>
      </c>
      <c r="AN44" s="16">
        <f>AM44/AL44*100</f>
        <v>18.182535084893189</v>
      </c>
      <c r="AO44" s="16"/>
      <c r="AP44" s="16">
        <v>142835.78</v>
      </c>
      <c r="AQ44" s="16">
        <v>164240.97081</v>
      </c>
      <c r="AR44" s="16">
        <f>AP44-AQ44</f>
        <v>-21405.19081</v>
      </c>
      <c r="AS44" s="16">
        <f>AR44/AQ44*100</f>
        <v>-13.032796082752283</v>
      </c>
      <c r="AT44" s="16"/>
      <c r="AU44" s="16">
        <v>205614.98</v>
      </c>
      <c r="AV44" s="16">
        <v>260232.71966999999</v>
      </c>
      <c r="AW44" s="16">
        <f>AU44-AV44</f>
        <v>-54617.739669999981</v>
      </c>
      <c r="AX44" s="16">
        <f>AW44/AV44*100</f>
        <v>-20.988037068997514</v>
      </c>
      <c r="AY44" s="16"/>
      <c r="AZ44" s="18">
        <v>63783.56</v>
      </c>
      <c r="BA44" s="18">
        <v>52060.465080000002</v>
      </c>
      <c r="BB44" s="18">
        <f>AZ44-BA44</f>
        <v>11723.094919999996</v>
      </c>
      <c r="BC44" s="18">
        <f>BB44/BA44*100</f>
        <v>22.518229335802921</v>
      </c>
      <c r="BD44" s="16"/>
      <c r="BE44" s="16">
        <f>G44+L44+Q44+V44+AA44+AP44+AU44+AK44+B44+AF44+AZ44</f>
        <v>2981270.34</v>
      </c>
      <c r="BF44" s="16">
        <f>H44+M44+R44+W44+AB44+AQ44+AV44+AL44+C44+AG44+BA44</f>
        <v>3069375.2066799998</v>
      </c>
      <c r="BG44" s="27">
        <f>BE44-BF44</f>
        <v>-88104.866679999977</v>
      </c>
      <c r="BH44" s="27">
        <f>BG44/BF44*100</f>
        <v>-2.8704495458311499</v>
      </c>
    </row>
    <row r="45" spans="1:62" s="37" customFormat="1" ht="15" customHeight="1" x14ac:dyDescent="0.25">
      <c r="A45" s="37" t="s">
        <v>52</v>
      </c>
      <c r="B45" s="15">
        <f>B44/(B12/6)</f>
        <v>2.4301051736732608</v>
      </c>
      <c r="C45" s="15">
        <f>C44/(C12/6)</f>
        <v>2.8863324147488361</v>
      </c>
      <c r="D45" s="15">
        <f>B45-C45</f>
        <v>-0.45622724107557522</v>
      </c>
      <c r="E45" s="16">
        <f>D45/C45*100</f>
        <v>-15.806469093591058</v>
      </c>
      <c r="F45" s="15"/>
      <c r="G45" s="15">
        <f>G44/(G12/6)</f>
        <v>1.3145552337121744</v>
      </c>
      <c r="H45" s="15">
        <f>H44/(H12/6)</f>
        <v>1.5195849450804331</v>
      </c>
      <c r="I45" s="15">
        <f>G45-H45</f>
        <v>-0.20502971136825865</v>
      </c>
      <c r="J45" s="16">
        <f>I45/H45*100</f>
        <v>-13.492481090447118</v>
      </c>
      <c r="K45" s="15"/>
      <c r="L45" s="15">
        <f>L44/(L12/6)</f>
        <v>1.1725320091402536</v>
      </c>
      <c r="M45" s="15">
        <f>M44/(M12/6)</f>
        <v>1.3622964341560264</v>
      </c>
      <c r="N45" s="15">
        <f>L45-M45</f>
        <v>-0.18976442501577284</v>
      </c>
      <c r="O45" s="16">
        <f>N45/M45*100</f>
        <v>-13.929745410611474</v>
      </c>
      <c r="P45" s="15"/>
      <c r="Q45" s="15">
        <f>Q44/(Q12/6)</f>
        <v>0.89831149267419907</v>
      </c>
      <c r="R45" s="15">
        <f>R44/(R12/6)</f>
        <v>0.83731435354091488</v>
      </c>
      <c r="S45" s="15">
        <v>0.16167515461084703</v>
      </c>
      <c r="T45" s="16">
        <v>9.102773387152288</v>
      </c>
      <c r="U45" s="15"/>
      <c r="V45" s="15">
        <f>V44/(V12/6)</f>
        <v>1.8628253005328619</v>
      </c>
      <c r="W45" s="15">
        <f>W44/(W12/6)</f>
        <v>1.2426562437410071</v>
      </c>
      <c r="X45" s="15">
        <f>V45-W45</f>
        <v>0.62016905679185474</v>
      </c>
      <c r="Y45" s="16">
        <f>X45/W45*100</f>
        <v>49.906726813269017</v>
      </c>
      <c r="Z45" s="15"/>
      <c r="AA45" s="15">
        <f>AA44/(AA12/6)</f>
        <v>1.2804449804668363</v>
      </c>
      <c r="AB45" s="15">
        <f>AB44/(AB12/6)</f>
        <v>1.1495200408429047</v>
      </c>
      <c r="AC45" s="15">
        <f>AA45-AB45</f>
        <v>0.13092493962393159</v>
      </c>
      <c r="AD45" s="16">
        <f>AC45/AB45*100</f>
        <v>11.389530845232477</v>
      </c>
      <c r="AE45" s="15"/>
      <c r="AF45" s="15">
        <f>AF44/(AF12/6)</f>
        <v>0.8922566624232553</v>
      </c>
      <c r="AG45" s="15">
        <f>AG44/(AG12/6)</f>
        <v>1.2004277212412908</v>
      </c>
      <c r="AH45" s="15">
        <f>AF45-AG45</f>
        <v>-0.30817105881803553</v>
      </c>
      <c r="AI45" s="16">
        <f>AH45/AG45*100</f>
        <v>-25.67177126660939</v>
      </c>
      <c r="AJ45" s="15"/>
      <c r="AK45" s="15">
        <f>AK44/(AK12/6)</f>
        <v>1.7551539482535934</v>
      </c>
      <c r="AL45" s="15">
        <f>AL44/(AL12/6)</f>
        <v>1.6858442018654736</v>
      </c>
      <c r="AM45" s="15">
        <f>AK45-AL45</f>
        <v>6.9309746388119819E-2</v>
      </c>
      <c r="AN45" s="16">
        <f>AM45/AL45*100</f>
        <v>4.1112782730115285</v>
      </c>
      <c r="AO45" s="15"/>
      <c r="AP45" s="15">
        <f>AP44/(AP12/6)</f>
        <v>1.6228238939148292</v>
      </c>
      <c r="AQ45" s="15">
        <f>AQ44/(AQ12/6)</f>
        <v>1.9121233418985517</v>
      </c>
      <c r="AR45" s="15">
        <f>AP45-AQ45</f>
        <v>-0.28929944798372254</v>
      </c>
      <c r="AS45" s="16">
        <f>AR45/AQ45*100</f>
        <v>-15.129748256536447</v>
      </c>
      <c r="AT45" s="15"/>
      <c r="AU45" s="15">
        <f>AU44/(AU12/6)</f>
        <v>1.1031514406357021</v>
      </c>
      <c r="AV45" s="15">
        <f>AV44/(AV12/6)</f>
        <v>1.5357237469993121</v>
      </c>
      <c r="AW45" s="15">
        <f>AU45-AV45</f>
        <v>-0.43257230636360999</v>
      </c>
      <c r="AX45" s="16">
        <f>AW45/AV45*100</f>
        <v>-28.16732548473145</v>
      </c>
      <c r="AY45" s="15"/>
      <c r="AZ45" s="19">
        <f>AZ44/(AZ12/6)</f>
        <v>5.4425582866297839</v>
      </c>
      <c r="BA45" s="19">
        <f>BA44/(BA12/6)</f>
        <v>4.9167510407303157</v>
      </c>
      <c r="BB45" s="19">
        <f>AZ45-BA45</f>
        <v>0.52580724589946826</v>
      </c>
      <c r="BC45" s="19">
        <f>BB45/BA45*100</f>
        <v>10.694201141031677</v>
      </c>
      <c r="BD45" s="15"/>
      <c r="BE45" s="15">
        <f>BE44/(BE12/6)</f>
        <v>1.5573631681231497</v>
      </c>
      <c r="BF45" s="15">
        <f>BF44/(BF12/6)</f>
        <v>1.745684194697797</v>
      </c>
      <c r="BG45" s="15">
        <f>BE45-BF45</f>
        <v>-0.18832102657464733</v>
      </c>
      <c r="BH45" s="27">
        <f>BG45/BF45*100</f>
        <v>-10.787806130492486</v>
      </c>
    </row>
    <row r="46" spans="1:62" s="12" customFormat="1" ht="15" customHeight="1" x14ac:dyDescent="0.25">
      <c r="A46" s="12" t="s">
        <v>53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8"/>
      <c r="BA46" s="18"/>
      <c r="BB46" s="18"/>
      <c r="BC46" s="18"/>
      <c r="BD46" s="16"/>
      <c r="BE46" s="16"/>
      <c r="BF46" s="16"/>
      <c r="BG46" s="16"/>
      <c r="BH46" s="16"/>
    </row>
    <row r="47" spans="1:62" s="12" customFormat="1" ht="15" customHeight="1" x14ac:dyDescent="0.25">
      <c r="A47" s="12" t="s">
        <v>51</v>
      </c>
      <c r="B47" s="16">
        <v>4427945.0199999996</v>
      </c>
      <c r="C47" s="16">
        <v>4608434.4301700005</v>
      </c>
      <c r="D47" s="16">
        <f t="shared" ref="D47:D52" si="30">B47-C47</f>
        <v>-180489.41017000098</v>
      </c>
      <c r="E47" s="16">
        <f>D47/C47*100</f>
        <v>-3.9165016429091932</v>
      </c>
      <c r="F47" s="16"/>
      <c r="G47" s="16">
        <v>191390.53</v>
      </c>
      <c r="H47" s="16">
        <v>242122.07008999999</v>
      </c>
      <c r="I47" s="16">
        <f t="shared" ref="I47:I52" si="31">G47-H47</f>
        <v>-50731.540089999995</v>
      </c>
      <c r="J47" s="16">
        <f t="shared" ref="J47:J52" si="32">I47/H47*100</f>
        <v>-20.95287722888806</v>
      </c>
      <c r="K47" s="16"/>
      <c r="L47" s="16">
        <v>79843.23</v>
      </c>
      <c r="M47" s="16">
        <v>169224.87066999997</v>
      </c>
      <c r="N47" s="16">
        <f t="shared" ref="N47:N52" si="33">L47-M47</f>
        <v>-89381.640669999979</v>
      </c>
      <c r="O47" s="16">
        <f t="shared" ref="O47:O52" si="34">N47/M47*100</f>
        <v>-52.818265019862395</v>
      </c>
      <c r="P47" s="16"/>
      <c r="Q47" s="16">
        <v>331681.58</v>
      </c>
      <c r="R47" s="16">
        <v>765512.54392999993</v>
      </c>
      <c r="S47" s="16">
        <v>50442</v>
      </c>
      <c r="T47" s="16">
        <v>32.254805417364722</v>
      </c>
      <c r="U47" s="16"/>
      <c r="V47" s="16">
        <v>144230.79999999999</v>
      </c>
      <c r="W47" s="16">
        <v>157735.36746000001</v>
      </c>
      <c r="X47" s="16">
        <f t="shared" ref="X47:X52" si="35">V47-W47</f>
        <v>-13504.56746000002</v>
      </c>
      <c r="Y47" s="16">
        <f t="shared" ref="Y47:Y52" si="36">X47/W47*100</f>
        <v>-8.5615342186492409</v>
      </c>
      <c r="Z47" s="16"/>
      <c r="AA47" s="16">
        <v>65546.570000000007</v>
      </c>
      <c r="AB47" s="16">
        <v>51415.773099999999</v>
      </c>
      <c r="AC47" s="16">
        <f t="shared" ref="AC47:AC52" si="37">AA47-AB47</f>
        <v>14130.796900000008</v>
      </c>
      <c r="AD47" s="16">
        <f t="shared" ref="AD47:AD52" si="38">AC47/AB47*100</f>
        <v>27.483388944705002</v>
      </c>
      <c r="AE47" s="16"/>
      <c r="AF47" s="16">
        <v>54691.94</v>
      </c>
      <c r="AG47" s="16">
        <v>46025.542420000005</v>
      </c>
      <c r="AH47" s="16">
        <f t="shared" ref="AH47:AH52" si="39">AF47-AG47</f>
        <v>8666.3975799999971</v>
      </c>
      <c r="AI47" s="16">
        <f t="shared" ref="AI47:AI52" si="40">AH47/AG47*100</f>
        <v>18.829539260865047</v>
      </c>
      <c r="AJ47" s="16"/>
      <c r="AK47" s="16">
        <v>318173.03000000003</v>
      </c>
      <c r="AL47" s="16">
        <v>271539.90062000003</v>
      </c>
      <c r="AM47" s="16">
        <f t="shared" ref="AM47:AM52" si="41">AK47-AL47</f>
        <v>46633.129379999998</v>
      </c>
      <c r="AN47" s="16">
        <f t="shared" ref="AN47:AN52" si="42">AM47/AL47*100</f>
        <v>17.173582693933298</v>
      </c>
      <c r="AO47" s="16"/>
      <c r="AP47" s="16">
        <v>66887.94</v>
      </c>
      <c r="AQ47" s="16">
        <v>92546.548079999993</v>
      </c>
      <c r="AR47" s="16">
        <f t="shared" ref="AR47:AR52" si="43">AP47-AQ47</f>
        <v>-25658.608079999991</v>
      </c>
      <c r="AS47" s="16">
        <f t="shared" ref="AS47:AS52" si="44">AR47/AQ47*100</f>
        <v>-27.725083876515765</v>
      </c>
      <c r="AT47" s="16"/>
      <c r="AU47" s="16">
        <v>195687.8</v>
      </c>
      <c r="AV47" s="16">
        <v>283581.95150999998</v>
      </c>
      <c r="AW47" s="16">
        <f t="shared" ref="AW47:AW52" si="45">AU47-AV47</f>
        <v>-87894.151509999996</v>
      </c>
      <c r="AX47" s="16">
        <f t="shared" ref="AX47:AX52" si="46">AW47/AV47*100</f>
        <v>-30.99426851461687</v>
      </c>
      <c r="AY47" s="16"/>
      <c r="AZ47" s="18">
        <v>7176.39</v>
      </c>
      <c r="BA47" s="18">
        <v>-704.30795999999998</v>
      </c>
      <c r="BB47" s="18">
        <f t="shared" ref="BB47:BB52" si="47">AZ47-BA47</f>
        <v>7880.6979600000004</v>
      </c>
      <c r="BC47" s="18">
        <f t="shared" ref="BC47:BC52" si="48">BB47/BA47*100</f>
        <v>-1118.9278565018633</v>
      </c>
      <c r="BD47" s="16"/>
      <c r="BE47" s="16">
        <f>G47+L47+Q47+V47+AA47+AP47+AU47+AK47+B47+AF47+AZ47</f>
        <v>5883254.8300000001</v>
      </c>
      <c r="BF47" s="16">
        <f>H47+M47+R47+W47+AB47+AQ47+AV47+AL47+C47+AG47+BA47</f>
        <v>6687434.6900900006</v>
      </c>
      <c r="BG47" s="16">
        <f t="shared" ref="BG47:BG52" si="49">BE47-BF47</f>
        <v>-804179.86009000055</v>
      </c>
      <c r="BH47" s="27">
        <f t="shared" ref="BH47:BH52" si="50">BG47/BF47*100</f>
        <v>-12.025236841291347</v>
      </c>
    </row>
    <row r="48" spans="1:62" s="37" customFormat="1" ht="15" customHeight="1" x14ac:dyDescent="0.25">
      <c r="A48" s="37" t="s">
        <v>54</v>
      </c>
      <c r="B48" s="15">
        <f>B47/(B21/6)</f>
        <v>10.126803743878428</v>
      </c>
      <c r="C48" s="15">
        <f>C47/(C21/6)</f>
        <v>9.4451599828015098</v>
      </c>
      <c r="D48" s="15">
        <f t="shared" si="30"/>
        <v>0.68164376107691815</v>
      </c>
      <c r="E48" s="16">
        <f>D48/C48*100</f>
        <v>7.2168577590862277</v>
      </c>
      <c r="F48" s="15"/>
      <c r="G48" s="15">
        <f>G47/(G21/6)</f>
        <v>0.92737126403800496</v>
      </c>
      <c r="H48" s="15">
        <f>H47/(H21/6)</f>
        <v>1.284263788401687</v>
      </c>
      <c r="I48" s="15">
        <f t="shared" si="31"/>
        <v>-0.35689252436368202</v>
      </c>
      <c r="J48" s="16">
        <f t="shared" si="32"/>
        <v>-27.789658759112701</v>
      </c>
      <c r="K48" s="15"/>
      <c r="L48" s="15">
        <f>L47/(L21/6)</f>
        <v>1.0285281948804961</v>
      </c>
      <c r="M48" s="15">
        <f>M47/(M21/6)</f>
        <v>2.1500298338863248</v>
      </c>
      <c r="N48" s="15">
        <f t="shared" si="33"/>
        <v>-1.1215016390058288</v>
      </c>
      <c r="O48" s="16">
        <f t="shared" si="34"/>
        <v>-52.162143116806824</v>
      </c>
      <c r="P48" s="15"/>
      <c r="Q48" s="15">
        <f>Q47/(Q21/6)</f>
        <v>0.8560121255680001</v>
      </c>
      <c r="R48" s="15">
        <f>R47/(R21/6)</f>
        <v>2.1834732907809427</v>
      </c>
      <c r="S48" s="15">
        <v>1.355733857569863E-2</v>
      </c>
      <c r="T48" s="16">
        <v>1.3736284302149022</v>
      </c>
      <c r="U48" s="15"/>
      <c r="V48" s="15">
        <f>V47/(V21/6)</f>
        <v>1.5386420994821051</v>
      </c>
      <c r="W48" s="15">
        <f>W47/(W21/6)</f>
        <v>1.3272149542324998</v>
      </c>
      <c r="X48" s="15">
        <f t="shared" si="35"/>
        <v>0.21142714524960526</v>
      </c>
      <c r="Y48" s="16">
        <f t="shared" si="36"/>
        <v>15.930135851420472</v>
      </c>
      <c r="Z48" s="15"/>
      <c r="AA48" s="15">
        <f>AA47/(AA21/6)</f>
        <v>1.2560782176262388</v>
      </c>
      <c r="AB48" s="15">
        <f>AB47/(AB21/6)</f>
        <v>1.2043602526256876</v>
      </c>
      <c r="AC48" s="15">
        <f t="shared" si="37"/>
        <v>5.1717965000551258E-2</v>
      </c>
      <c r="AD48" s="16">
        <f t="shared" si="38"/>
        <v>4.2942271540262364</v>
      </c>
      <c r="AE48" s="15"/>
      <c r="AF48" s="15">
        <f>AF47/(AF21/6)</f>
        <v>1.2987669883789537</v>
      </c>
      <c r="AG48" s="15">
        <f>AG47/(AG21/6)</f>
        <v>1.2574269023986862</v>
      </c>
      <c r="AH48" s="15">
        <f t="shared" si="39"/>
        <v>4.1340085980267505E-2</v>
      </c>
      <c r="AI48" s="16">
        <f t="shared" si="40"/>
        <v>3.2876730966552845</v>
      </c>
      <c r="AJ48" s="15"/>
      <c r="AK48" s="15">
        <f>AK47/(AK21/6)</f>
        <v>4.0964512222371416</v>
      </c>
      <c r="AL48" s="15">
        <f>AL47/(AL21/6)</f>
        <v>3.9156520963325181</v>
      </c>
      <c r="AM48" s="15">
        <f t="shared" si="41"/>
        <v>0.18079912590462355</v>
      </c>
      <c r="AN48" s="16">
        <f t="shared" si="42"/>
        <v>4.6173439686831168</v>
      </c>
      <c r="AO48" s="15"/>
      <c r="AP48" s="15">
        <f>AP47/(AP21/6)</f>
        <v>1.0896944870388741</v>
      </c>
      <c r="AQ48" s="15">
        <f>AQ47/(AQ21/6)</f>
        <v>1.5400413723847439</v>
      </c>
      <c r="AR48" s="15">
        <f t="shared" si="43"/>
        <v>-0.45034688534586986</v>
      </c>
      <c r="AS48" s="16">
        <f t="shared" si="44"/>
        <v>-29.242518637568203</v>
      </c>
      <c r="AT48" s="15"/>
      <c r="AU48" s="15">
        <f>AU47/(AU21/6)</f>
        <v>1.5857877923011641</v>
      </c>
      <c r="AV48" s="15">
        <f>AV47/(AV21/6)</f>
        <v>2.258920957866279</v>
      </c>
      <c r="AW48" s="15">
        <f t="shared" si="45"/>
        <v>-0.67313316556511493</v>
      </c>
      <c r="AX48" s="16">
        <f t="shared" si="46"/>
        <v>-29.798880886958518</v>
      </c>
      <c r="AY48" s="15"/>
      <c r="AZ48" s="19">
        <f>AZ47/(AZ21/6)</f>
        <v>0.89525725723047356</v>
      </c>
      <c r="BA48" s="19">
        <f>BA47/(BA21/6)</f>
        <v>-0.10220423373546893</v>
      </c>
      <c r="BB48" s="19">
        <f t="shared" si="47"/>
        <v>0.9974614909659425</v>
      </c>
      <c r="BC48" s="19">
        <f t="shared" si="48"/>
        <v>-975.94928752915621</v>
      </c>
      <c r="BD48" s="15"/>
      <c r="BE48" s="15">
        <f>BE47/(BE21/6)</f>
        <v>3.7539093065209648</v>
      </c>
      <c r="BF48" s="15">
        <f>BF47/(BF21/6)</f>
        <v>4.271050389139651</v>
      </c>
      <c r="BG48" s="15">
        <f t="shared" si="49"/>
        <v>-0.51714108261868619</v>
      </c>
      <c r="BH48" s="27">
        <f t="shared" si="50"/>
        <v>-12.108053886080649</v>
      </c>
    </row>
    <row r="49" spans="1:66" s="12" customFormat="1" ht="15" customHeight="1" x14ac:dyDescent="0.25">
      <c r="A49" s="12" t="s">
        <v>55</v>
      </c>
      <c r="B49" s="16">
        <v>414567.9011983333</v>
      </c>
      <c r="C49" s="16">
        <v>402386</v>
      </c>
      <c r="D49" s="16">
        <f t="shared" si="30"/>
        <v>12181.901198333304</v>
      </c>
      <c r="E49" s="16">
        <f>D49/C49*100</f>
        <v>3.0274167586181688</v>
      </c>
      <c r="F49" s="16"/>
      <c r="G49" s="16">
        <v>207168.24049666667</v>
      </c>
      <c r="H49" s="16">
        <v>161205.51999999999</v>
      </c>
      <c r="I49" s="16">
        <f t="shared" si="31"/>
        <v>45962.720496666676</v>
      </c>
      <c r="J49" s="16">
        <f t="shared" si="32"/>
        <v>28.511877568873995</v>
      </c>
      <c r="K49" s="16"/>
      <c r="L49" s="16">
        <v>72392.064406666657</v>
      </c>
      <c r="M49" s="16">
        <v>59705.62</v>
      </c>
      <c r="N49" s="16">
        <f t="shared" si="33"/>
        <v>12686.444406666655</v>
      </c>
      <c r="O49" s="16">
        <f t="shared" si="34"/>
        <v>21.248325378191623</v>
      </c>
      <c r="P49" s="16"/>
      <c r="Q49" s="16">
        <v>390829.4225266666</v>
      </c>
      <c r="R49" s="16">
        <v>296160.53000000003</v>
      </c>
      <c r="S49" s="16">
        <v>40914.333333333343</v>
      </c>
      <c r="T49" s="16">
        <v>26.02185324321804</v>
      </c>
      <c r="U49" s="16"/>
      <c r="V49" s="16">
        <v>72846.370188333342</v>
      </c>
      <c r="W49" s="16">
        <v>95075.07</v>
      </c>
      <c r="X49" s="16">
        <f t="shared" si="35"/>
        <v>-22228.699811666665</v>
      </c>
      <c r="Y49" s="16">
        <f t="shared" si="36"/>
        <v>-23.380156135216794</v>
      </c>
      <c r="Z49" s="16"/>
      <c r="AA49" s="16">
        <v>61568.616345000009</v>
      </c>
      <c r="AB49" s="16">
        <v>39124.699999999997</v>
      </c>
      <c r="AC49" s="16">
        <f t="shared" si="37"/>
        <v>22443.916345000012</v>
      </c>
      <c r="AD49" s="16">
        <f t="shared" si="38"/>
        <v>57.365082275391288</v>
      </c>
      <c r="AE49" s="16"/>
      <c r="AF49" s="16">
        <v>36805.425653333332</v>
      </c>
      <c r="AG49" s="16">
        <v>33148.67</v>
      </c>
      <c r="AH49" s="16">
        <f t="shared" si="39"/>
        <v>3656.7556533333336</v>
      </c>
      <c r="AI49" s="16">
        <f t="shared" si="40"/>
        <v>11.03137970040226</v>
      </c>
      <c r="AJ49" s="16"/>
      <c r="AK49" s="16">
        <v>72935.173206666674</v>
      </c>
      <c r="AL49" s="16">
        <v>64771.45</v>
      </c>
      <c r="AM49" s="16">
        <f t="shared" si="41"/>
        <v>8163.7232066666766</v>
      </c>
      <c r="AN49" s="16">
        <f t="shared" si="42"/>
        <v>12.603891385273414</v>
      </c>
      <c r="AO49" s="16"/>
      <c r="AP49" s="16">
        <v>62793.127914999997</v>
      </c>
      <c r="AQ49" s="16">
        <v>58485.91</v>
      </c>
      <c r="AR49" s="16">
        <f t="shared" si="43"/>
        <v>4307.2179149999938</v>
      </c>
      <c r="AS49" s="16">
        <f t="shared" si="44"/>
        <v>7.3645394506129653</v>
      </c>
      <c r="AT49" s="16"/>
      <c r="AU49" s="16">
        <v>102068.48306833331</v>
      </c>
      <c r="AV49" s="16">
        <v>88023.86</v>
      </c>
      <c r="AW49" s="16">
        <f t="shared" si="45"/>
        <v>14044.623068333312</v>
      </c>
      <c r="AX49" s="16">
        <f t="shared" si="46"/>
        <v>15.955472832403977</v>
      </c>
      <c r="AY49" s="16"/>
      <c r="AZ49" s="18">
        <v>7659.2213650000003</v>
      </c>
      <c r="BA49" s="18">
        <v>8198.7951516666672</v>
      </c>
      <c r="BB49" s="18">
        <f t="shared" si="47"/>
        <v>-539.57378666666682</v>
      </c>
      <c r="BC49" s="18">
        <f t="shared" si="48"/>
        <v>-6.5811351141878598</v>
      </c>
      <c r="BD49" s="16"/>
      <c r="BE49" s="16">
        <f t="shared" ref="BE49:BF52" si="51">G49+L49+Q49+V49+AA49+AP49+AU49+AK49+B49+AF49+AZ49</f>
        <v>1501634.0463699999</v>
      </c>
      <c r="BF49" s="16">
        <f t="shared" si="51"/>
        <v>1306286.1251516666</v>
      </c>
      <c r="BG49" s="27">
        <f t="shared" si="49"/>
        <v>195347.9212183333</v>
      </c>
      <c r="BH49" s="27">
        <f t="shared" si="50"/>
        <v>14.954451207667264</v>
      </c>
    </row>
    <row r="50" spans="1:66" s="12" customFormat="1" ht="15" customHeight="1" x14ac:dyDescent="0.25">
      <c r="A50" s="12" t="s">
        <v>56</v>
      </c>
      <c r="B50" s="16">
        <v>3067.76073</v>
      </c>
      <c r="C50" s="16">
        <v>1062.2090600000001</v>
      </c>
      <c r="D50" s="16">
        <f t="shared" si="30"/>
        <v>2005.5516699999998</v>
      </c>
      <c r="E50" s="16">
        <f>D50/C50*100</f>
        <v>188.80950516464242</v>
      </c>
      <c r="F50" s="16"/>
      <c r="G50" s="16">
        <v>1449.4172100000001</v>
      </c>
      <c r="H50" s="16">
        <v>1042.19139</v>
      </c>
      <c r="I50" s="16">
        <f t="shared" si="31"/>
        <v>407.22582000000011</v>
      </c>
      <c r="J50" s="16">
        <f t="shared" si="32"/>
        <v>39.073995804168</v>
      </c>
      <c r="K50" s="16"/>
      <c r="L50" s="16">
        <v>11.13528</v>
      </c>
      <c r="M50" s="16">
        <v>49.364179999999998</v>
      </c>
      <c r="N50" s="16">
        <f t="shared" si="33"/>
        <v>-38.228899999999996</v>
      </c>
      <c r="O50" s="16">
        <f t="shared" si="34"/>
        <v>-77.442590963731178</v>
      </c>
      <c r="P50" s="16"/>
      <c r="Q50" s="16">
        <v>709.08170999999993</v>
      </c>
      <c r="R50" s="16">
        <v>551.77887999999996</v>
      </c>
      <c r="S50" s="16">
        <v>-606</v>
      </c>
      <c r="T50" s="16">
        <v>-66.374589266155525</v>
      </c>
      <c r="U50" s="16"/>
      <c r="V50" s="16">
        <v>686.26177000000007</v>
      </c>
      <c r="W50" s="16">
        <v>408.17628000000002</v>
      </c>
      <c r="X50" s="16">
        <f t="shared" si="35"/>
        <v>278.08549000000005</v>
      </c>
      <c r="Y50" s="16">
        <f t="shared" si="36"/>
        <v>68.128772695953828</v>
      </c>
      <c r="Z50" s="16"/>
      <c r="AA50" s="16">
        <v>35.799999999999997</v>
      </c>
      <c r="AB50" s="16">
        <v>136.554</v>
      </c>
      <c r="AC50" s="16">
        <f t="shared" si="37"/>
        <v>-100.754</v>
      </c>
      <c r="AD50" s="16">
        <f t="shared" si="38"/>
        <v>-73.783265228407814</v>
      </c>
      <c r="AE50" s="16"/>
      <c r="AF50" s="16">
        <v>817.69560000000001</v>
      </c>
      <c r="AG50" s="16">
        <v>388.73732000000001</v>
      </c>
      <c r="AH50" s="16">
        <f t="shared" si="39"/>
        <v>428.95828</v>
      </c>
      <c r="AI50" s="16">
        <f t="shared" si="40"/>
        <v>110.34656513040734</v>
      </c>
      <c r="AJ50" s="25"/>
      <c r="AK50" s="16">
        <v>234.845</v>
      </c>
      <c r="AL50" s="16">
        <v>96.075050000000005</v>
      </c>
      <c r="AM50" s="16">
        <f t="shared" si="41"/>
        <v>138.76994999999999</v>
      </c>
      <c r="AN50" s="16">
        <f t="shared" si="42"/>
        <v>144.43911296429198</v>
      </c>
      <c r="AO50" s="16"/>
      <c r="AP50" s="16">
        <v>3118.39563</v>
      </c>
      <c r="AQ50" s="16">
        <v>1617.0736100000001</v>
      </c>
      <c r="AR50" s="16">
        <f t="shared" si="43"/>
        <v>1501.3220199999998</v>
      </c>
      <c r="AS50" s="16">
        <f t="shared" si="44"/>
        <v>92.841909651843224</v>
      </c>
      <c r="AT50" s="16"/>
      <c r="AU50" s="16">
        <v>468.47153000000003</v>
      </c>
      <c r="AV50" s="16">
        <v>2484.1342599999998</v>
      </c>
      <c r="AW50" s="16">
        <f t="shared" si="45"/>
        <v>-2015.6627299999998</v>
      </c>
      <c r="AX50" s="16">
        <f t="shared" si="46"/>
        <v>-81.141456903380089</v>
      </c>
      <c r="AY50" s="16"/>
      <c r="AZ50" s="18">
        <v>0</v>
      </c>
      <c r="BA50" s="18">
        <v>0</v>
      </c>
      <c r="BB50" s="18">
        <f t="shared" si="47"/>
        <v>0</v>
      </c>
      <c r="BC50" s="18"/>
      <c r="BD50" s="16"/>
      <c r="BE50" s="16">
        <f t="shared" si="51"/>
        <v>10598.864460000001</v>
      </c>
      <c r="BF50" s="16">
        <f t="shared" si="51"/>
        <v>7836.2940300000009</v>
      </c>
      <c r="BG50" s="27">
        <f t="shared" si="49"/>
        <v>2762.5704299999998</v>
      </c>
      <c r="BH50" s="27">
        <f t="shared" si="50"/>
        <v>35.253532083200803</v>
      </c>
    </row>
    <row r="51" spans="1:66" s="12" customFormat="1" ht="15" customHeight="1" x14ac:dyDescent="0.25">
      <c r="A51" s="9" t="s">
        <v>57</v>
      </c>
      <c r="B51" s="16">
        <v>43795.934199999996</v>
      </c>
      <c r="C51" s="16">
        <v>60823.21</v>
      </c>
      <c r="D51" s="16">
        <f t="shared" si="30"/>
        <v>-17027.275800000003</v>
      </c>
      <c r="E51" s="16">
        <f>D51/C51*100</f>
        <v>-27.994701036002546</v>
      </c>
      <c r="F51" s="16"/>
      <c r="G51" s="16">
        <v>18557.468840000001</v>
      </c>
      <c r="H51" s="16">
        <v>29180.560000000001</v>
      </c>
      <c r="I51" s="16">
        <f t="shared" si="31"/>
        <v>-10623.09116</v>
      </c>
      <c r="J51" s="16">
        <f t="shared" si="32"/>
        <v>-36.404685722275374</v>
      </c>
      <c r="K51" s="16"/>
      <c r="L51" s="16">
        <v>11032.76756</v>
      </c>
      <c r="M51" s="16">
        <v>14097.6</v>
      </c>
      <c r="N51" s="16">
        <f t="shared" si="33"/>
        <v>-3064.8324400000001</v>
      </c>
      <c r="O51" s="16">
        <f t="shared" si="34"/>
        <v>-21.740100726364773</v>
      </c>
      <c r="P51" s="16"/>
      <c r="Q51" s="16">
        <v>66815.431840000005</v>
      </c>
      <c r="R51" s="16">
        <v>65473.600000000006</v>
      </c>
      <c r="S51" s="16">
        <v>68699</v>
      </c>
      <c r="T51" s="16">
        <v>48.66471154935963</v>
      </c>
      <c r="U51" s="16"/>
      <c r="V51" s="16">
        <v>16711.274720000001</v>
      </c>
      <c r="W51" s="16">
        <v>20618.71</v>
      </c>
      <c r="X51" s="16">
        <f t="shared" si="35"/>
        <v>-3907.4352799999979</v>
      </c>
      <c r="Y51" s="16">
        <f t="shared" si="36"/>
        <v>-18.950920207908243</v>
      </c>
      <c r="Z51" s="16"/>
      <c r="AA51" s="16">
        <v>8646.6851200000019</v>
      </c>
      <c r="AB51" s="16">
        <v>10970.32</v>
      </c>
      <c r="AC51" s="16">
        <f t="shared" si="37"/>
        <v>-2323.6348799999978</v>
      </c>
      <c r="AD51" s="16">
        <f t="shared" si="38"/>
        <v>-21.181103924042304</v>
      </c>
      <c r="AE51" s="16"/>
      <c r="AF51" s="16">
        <v>7026.1781500000006</v>
      </c>
      <c r="AG51" s="16">
        <v>5843.91</v>
      </c>
      <c r="AH51" s="16">
        <f t="shared" si="39"/>
        <v>1182.2681500000008</v>
      </c>
      <c r="AI51" s="16">
        <f t="shared" si="40"/>
        <v>20.230772718950167</v>
      </c>
      <c r="AJ51" s="25"/>
      <c r="AK51" s="16">
        <v>13480.547609999998</v>
      </c>
      <c r="AL51" s="16">
        <v>11666.98</v>
      </c>
      <c r="AM51" s="16">
        <f t="shared" si="41"/>
        <v>1813.5676099999982</v>
      </c>
      <c r="AN51" s="16">
        <f t="shared" si="42"/>
        <v>15.544447749117582</v>
      </c>
      <c r="AO51" s="16"/>
      <c r="AP51" s="16">
        <v>7366.6850400000003</v>
      </c>
      <c r="AQ51" s="16">
        <v>9983.4599999999991</v>
      </c>
      <c r="AR51" s="16">
        <f t="shared" si="43"/>
        <v>-2616.7749599999988</v>
      </c>
      <c r="AS51" s="16">
        <f t="shared" si="44"/>
        <v>-26.211102763971599</v>
      </c>
      <c r="AT51" s="16"/>
      <c r="AU51" s="16">
        <v>27296.694830000004</v>
      </c>
      <c r="AV51" s="16">
        <v>41242.799999999996</v>
      </c>
      <c r="AW51" s="16">
        <f t="shared" si="45"/>
        <v>-13946.105169999992</v>
      </c>
      <c r="AX51" s="16">
        <f t="shared" si="46"/>
        <v>-33.814641998118447</v>
      </c>
      <c r="AY51" s="16"/>
      <c r="AZ51" s="18">
        <v>880.33337000000006</v>
      </c>
      <c r="BA51" s="18">
        <v>1252.1885899999997</v>
      </c>
      <c r="BB51" s="18">
        <f t="shared" si="47"/>
        <v>-371.85521999999969</v>
      </c>
      <c r="BC51" s="18">
        <f t="shared" si="48"/>
        <v>-29.696422964531227</v>
      </c>
      <c r="BD51" s="16"/>
      <c r="BE51" s="16">
        <f t="shared" si="51"/>
        <v>221610.00128</v>
      </c>
      <c r="BF51" s="16">
        <f t="shared" si="51"/>
        <v>271153.33858999994</v>
      </c>
      <c r="BG51" s="27">
        <f t="shared" si="49"/>
        <v>-49543.337309999944</v>
      </c>
      <c r="BH51" s="27">
        <f t="shared" si="50"/>
        <v>-18.27133590448334</v>
      </c>
    </row>
    <row r="52" spans="1:66" ht="15" hidden="1" customHeight="1" x14ac:dyDescent="0.25">
      <c r="A52" s="3" t="s">
        <v>58</v>
      </c>
      <c r="B52" s="20"/>
      <c r="C52" s="20"/>
      <c r="D52" s="20">
        <f t="shared" si="30"/>
        <v>0</v>
      </c>
      <c r="E52" s="16"/>
      <c r="F52" s="26"/>
      <c r="G52" s="20">
        <v>66828</v>
      </c>
      <c r="H52" s="20">
        <v>66828</v>
      </c>
      <c r="I52" s="20">
        <f t="shared" si="31"/>
        <v>0</v>
      </c>
      <c r="J52" s="16">
        <f t="shared" si="32"/>
        <v>0</v>
      </c>
      <c r="K52" s="20"/>
      <c r="L52" s="20">
        <v>35781</v>
      </c>
      <c r="M52" s="20">
        <v>35781</v>
      </c>
      <c r="N52" s="20">
        <f t="shared" si="33"/>
        <v>0</v>
      </c>
      <c r="O52" s="16">
        <f t="shared" si="34"/>
        <v>0</v>
      </c>
      <c r="P52" s="20"/>
      <c r="Q52" s="20">
        <v>62918</v>
      </c>
      <c r="R52" s="20">
        <v>62918</v>
      </c>
      <c r="S52" s="20">
        <f>Q52-R52</f>
        <v>0</v>
      </c>
      <c r="T52" s="16">
        <f>S52/R52*100</f>
        <v>0</v>
      </c>
      <c r="U52" s="26"/>
      <c r="V52" s="20">
        <v>34547</v>
      </c>
      <c r="W52" s="20">
        <v>34547</v>
      </c>
      <c r="X52" s="20">
        <f t="shared" si="35"/>
        <v>0</v>
      </c>
      <c r="Y52" s="16">
        <f t="shared" si="36"/>
        <v>0</v>
      </c>
      <c r="Z52" s="20"/>
      <c r="AA52" s="20">
        <v>19516</v>
      </c>
      <c r="AB52" s="20">
        <v>19516</v>
      </c>
      <c r="AC52" s="20">
        <f t="shared" si="37"/>
        <v>0</v>
      </c>
      <c r="AD52" s="16">
        <f t="shared" si="38"/>
        <v>0</v>
      </c>
      <c r="AE52" s="20"/>
      <c r="AF52" s="20">
        <v>22920</v>
      </c>
      <c r="AG52" s="20">
        <v>22920</v>
      </c>
      <c r="AH52" s="20">
        <f t="shared" si="39"/>
        <v>0</v>
      </c>
      <c r="AI52" s="16">
        <f t="shared" si="40"/>
        <v>0</v>
      </c>
      <c r="AJ52" s="20"/>
      <c r="AK52" s="20">
        <v>24990</v>
      </c>
      <c r="AL52" s="20">
        <v>24990</v>
      </c>
      <c r="AM52" s="20">
        <f t="shared" si="41"/>
        <v>0</v>
      </c>
      <c r="AN52" s="16">
        <f t="shared" si="42"/>
        <v>0</v>
      </c>
      <c r="AO52" s="20"/>
      <c r="AP52" s="20">
        <v>19681</v>
      </c>
      <c r="AQ52" s="20">
        <v>19681</v>
      </c>
      <c r="AR52" s="20">
        <f t="shared" si="43"/>
        <v>0</v>
      </c>
      <c r="AS52" s="16">
        <f t="shared" si="44"/>
        <v>0</v>
      </c>
      <c r="AT52" s="20"/>
      <c r="AU52" s="20"/>
      <c r="AV52" s="20"/>
      <c r="AW52" s="20">
        <f t="shared" si="45"/>
        <v>0</v>
      </c>
      <c r="AX52" s="16" t="e">
        <f t="shared" si="46"/>
        <v>#DIV/0!</v>
      </c>
      <c r="AY52" s="20"/>
      <c r="AZ52" s="22"/>
      <c r="BA52" s="22"/>
      <c r="BB52" s="22">
        <f t="shared" si="47"/>
        <v>0</v>
      </c>
      <c r="BC52" s="19" t="e">
        <f t="shared" si="48"/>
        <v>#DIV/0!</v>
      </c>
      <c r="BD52" s="20"/>
      <c r="BE52" s="20">
        <f t="shared" si="51"/>
        <v>287181</v>
      </c>
      <c r="BF52" s="20">
        <f t="shared" si="51"/>
        <v>287181</v>
      </c>
      <c r="BG52" s="20">
        <f t="shared" si="49"/>
        <v>0</v>
      </c>
      <c r="BH52" s="16">
        <f t="shared" si="50"/>
        <v>0</v>
      </c>
      <c r="BI52" s="24"/>
    </row>
    <row r="53" spans="1:66" ht="15.9" customHeight="1" x14ac:dyDescent="0.25">
      <c r="B53" s="20"/>
      <c r="C53" s="20"/>
      <c r="D53" s="20"/>
      <c r="E53" s="16"/>
      <c r="F53" s="20"/>
      <c r="G53" s="20"/>
      <c r="H53" s="20"/>
      <c r="I53" s="20"/>
      <c r="J53" s="16"/>
      <c r="K53" s="20"/>
      <c r="L53" s="20"/>
      <c r="M53" s="20"/>
      <c r="N53" s="20"/>
      <c r="O53" s="16"/>
      <c r="P53" s="20"/>
      <c r="Q53" s="20"/>
      <c r="R53" s="20"/>
      <c r="S53" s="20"/>
      <c r="T53" s="16"/>
      <c r="U53" s="20"/>
      <c r="V53" s="20"/>
      <c r="W53" s="20"/>
      <c r="X53" s="20"/>
      <c r="Y53" s="16"/>
      <c r="Z53" s="20"/>
      <c r="AA53" s="20"/>
      <c r="AB53" s="20"/>
      <c r="AC53" s="20"/>
      <c r="AD53" s="16"/>
      <c r="AE53" s="20"/>
      <c r="AF53" s="20"/>
      <c r="AG53" s="20"/>
      <c r="AH53" s="20"/>
      <c r="AI53" s="16"/>
      <c r="AJ53" s="21"/>
      <c r="AK53" s="20"/>
      <c r="AL53" s="20"/>
      <c r="AM53" s="20"/>
      <c r="AN53" s="16"/>
      <c r="AO53" s="20"/>
      <c r="AP53" s="20"/>
      <c r="AQ53" s="20"/>
      <c r="AR53" s="20"/>
      <c r="AS53" s="16"/>
      <c r="AT53" s="20"/>
      <c r="AU53" s="20"/>
      <c r="AV53" s="20"/>
      <c r="AW53" s="20"/>
      <c r="AX53" s="16"/>
      <c r="AY53" s="20"/>
      <c r="AZ53" s="22"/>
      <c r="BA53" s="22"/>
      <c r="BB53" s="22"/>
      <c r="BC53" s="19"/>
      <c r="BD53" s="20"/>
      <c r="BE53" s="20"/>
      <c r="BF53" s="20"/>
      <c r="BG53" s="20"/>
      <c r="BH53" s="16"/>
      <c r="BI53" s="24"/>
    </row>
    <row r="54" spans="1:66" ht="15.9" customHeight="1" x14ac:dyDescent="0.3">
      <c r="A54" s="1" t="s">
        <v>59</v>
      </c>
      <c r="B54" s="20"/>
      <c r="C54" s="20"/>
      <c r="D54" s="20"/>
      <c r="E54" s="16"/>
      <c r="F54" s="20"/>
      <c r="G54" s="20"/>
      <c r="H54" s="20"/>
      <c r="I54" s="20"/>
      <c r="J54" s="16"/>
      <c r="K54" s="20"/>
      <c r="L54" s="20"/>
      <c r="M54" s="20"/>
      <c r="N54" s="20"/>
      <c r="O54" s="16"/>
      <c r="P54" s="20"/>
      <c r="Q54" s="20"/>
      <c r="R54" s="20"/>
      <c r="S54" s="20"/>
      <c r="T54" s="16"/>
      <c r="U54" s="20"/>
      <c r="V54" s="20"/>
      <c r="W54" s="20"/>
      <c r="X54" s="20"/>
      <c r="Y54" s="16"/>
      <c r="Z54" s="20"/>
      <c r="AA54" s="20"/>
      <c r="AB54" s="20"/>
      <c r="AC54" s="20"/>
      <c r="AD54" s="16"/>
      <c r="AE54" s="20"/>
      <c r="AF54" s="20"/>
      <c r="AG54" s="20"/>
      <c r="AH54" s="20"/>
      <c r="AI54" s="16"/>
      <c r="AJ54" s="20"/>
      <c r="AK54" s="20"/>
      <c r="AL54" s="20"/>
      <c r="AM54" s="20"/>
      <c r="AN54" s="16"/>
      <c r="AO54" s="20"/>
      <c r="AP54" s="20"/>
      <c r="AQ54" s="20"/>
      <c r="AR54" s="20"/>
      <c r="AS54" s="16"/>
      <c r="AT54" s="20"/>
      <c r="AU54" s="20"/>
      <c r="AV54" s="20"/>
      <c r="AW54" s="20"/>
      <c r="AX54" s="16"/>
      <c r="AY54" s="20"/>
      <c r="AZ54" s="22"/>
      <c r="BA54" s="22"/>
      <c r="BB54" s="22"/>
      <c r="BC54" s="19"/>
      <c r="BD54" s="20"/>
      <c r="BE54" s="20"/>
      <c r="BF54" s="20"/>
      <c r="BG54" s="20"/>
      <c r="BH54" s="16"/>
      <c r="BI54" s="24"/>
    </row>
    <row r="55" spans="1:66" s="12" customFormat="1" ht="15" customHeight="1" x14ac:dyDescent="0.25">
      <c r="A55" s="9" t="s">
        <v>60</v>
      </c>
      <c r="B55" s="16">
        <f>+'[5]financial profile(mcso)'!$D$68</f>
        <v>367469.92896999995</v>
      </c>
      <c r="C55" s="16">
        <v>358015.53230999998</v>
      </c>
      <c r="D55" s="16">
        <f>B55-C55</f>
        <v>9454.3966599999694</v>
      </c>
      <c r="E55" s="16">
        <f>D55/C55*100</f>
        <v>2.6407783480783613</v>
      </c>
      <c r="F55" s="16"/>
      <c r="G55" s="16">
        <f>+'[5]financial profile(mcso)'!$D$69</f>
        <v>304040.05368999997</v>
      </c>
      <c r="H55" s="16">
        <v>292224.47568999999</v>
      </c>
      <c r="I55" s="16">
        <f>G55-H55</f>
        <v>11815.57799999998</v>
      </c>
      <c r="J55" s="16">
        <f>I55/H55*100</f>
        <v>4.0433225081852076</v>
      </c>
      <c r="K55" s="16"/>
      <c r="L55" s="16">
        <f>+'[5]financial profile(mcso)'!$D$70</f>
        <v>244261.99813999998</v>
      </c>
      <c r="M55" s="16">
        <v>204553.76213999998</v>
      </c>
      <c r="N55" s="16">
        <f>L55-M55</f>
        <v>39708.236000000004</v>
      </c>
      <c r="O55" s="16">
        <f>N55/M55*100</f>
        <v>19.41212695605326</v>
      </c>
      <c r="P55" s="16"/>
      <c r="Q55" s="16">
        <f>+'[5]financial profile(mcso)'!$D$71</f>
        <v>401386.22943000001</v>
      </c>
      <c r="R55" s="16">
        <v>401386.22943000001</v>
      </c>
      <c r="S55" s="16">
        <v>11808.630000000005</v>
      </c>
      <c r="T55" s="16">
        <v>3.2913504337087467</v>
      </c>
      <c r="U55" s="16"/>
      <c r="V55" s="16">
        <f>+'[5]financial profile(mcso)'!$D$72</f>
        <v>216430.90398</v>
      </c>
      <c r="W55" s="16">
        <v>171255.17991000001</v>
      </c>
      <c r="X55" s="16">
        <f>V55-W55</f>
        <v>45175.724069999997</v>
      </c>
      <c r="Y55" s="16">
        <f>X55/W55*100</f>
        <v>26.379186949989634</v>
      </c>
      <c r="Z55" s="16"/>
      <c r="AA55" s="16">
        <f>+'[5]financial profile(mcso)'!$D$73</f>
        <v>136815.13343000002</v>
      </c>
      <c r="AB55" s="16">
        <v>128917.34143</v>
      </c>
      <c r="AC55" s="16">
        <f>AA55-AB55</f>
        <v>7897.7920000000158</v>
      </c>
      <c r="AD55" s="16">
        <f>AC55/AB55*100</f>
        <v>6.1262448576698176</v>
      </c>
      <c r="AE55" s="16"/>
      <c r="AF55" s="16">
        <f>+'[5]financial profile(mcso)'!$D$74</f>
        <v>200708.23738999999</v>
      </c>
      <c r="AG55" s="16">
        <v>194818.29738999999</v>
      </c>
      <c r="AH55" s="16">
        <f>AF55-AG55</f>
        <v>5889.9400000000023</v>
      </c>
      <c r="AI55" s="16">
        <f>AH55/AG55*100</f>
        <v>3.0232991864255623</v>
      </c>
      <c r="AJ55" s="16"/>
      <c r="AK55" s="16">
        <f>+'[5]financial profile(mcso)'!$D$75</f>
        <v>113918.19323999999</v>
      </c>
      <c r="AL55" s="16">
        <v>101180.24123999999</v>
      </c>
      <c r="AM55" s="16">
        <f>AK55-AL55</f>
        <v>12737.952000000005</v>
      </c>
      <c r="AN55" s="16">
        <f>AM55/AL55*100</f>
        <v>12.58936709765845</v>
      </c>
      <c r="AO55" s="16"/>
      <c r="AP55" s="16">
        <f>+'[5]financial profile(mcso)'!$D$76</f>
        <v>248666.59997000001</v>
      </c>
      <c r="AQ55" s="16">
        <v>213292.37593000001</v>
      </c>
      <c r="AR55" s="16">
        <f>AP55-AQ55</f>
        <v>35374.224040000001</v>
      </c>
      <c r="AS55" s="16">
        <f>AR55/AQ55*100</f>
        <v>16.584851608390068</v>
      </c>
      <c r="AT55" s="16"/>
      <c r="AU55" s="16">
        <f>+'[5]financial profile(mcso)'!$D$77</f>
        <v>107386.16177999999</v>
      </c>
      <c r="AV55" s="16">
        <v>99614.749779999998</v>
      </c>
      <c r="AW55" s="16">
        <f>AU55-AV55</f>
        <v>7771.4119999999966</v>
      </c>
      <c r="AX55" s="16">
        <f>AW55/AV55*100</f>
        <v>7.801467169433467</v>
      </c>
      <c r="AY55" s="16"/>
      <c r="AZ55" s="18">
        <f>+'[5]financial profile(mcso)'!$D$78</f>
        <v>22545.727320000002</v>
      </c>
      <c r="BA55" s="18">
        <f>+'[6]financial profile(mcso)'!$D$78</f>
        <v>18292.703320000001</v>
      </c>
      <c r="BB55" s="18">
        <f>AZ55-BA55</f>
        <v>4253.0240000000013</v>
      </c>
      <c r="BC55" s="18">
        <f>BB55/BA55*100</f>
        <v>23.249838613793258</v>
      </c>
      <c r="BD55" s="16"/>
      <c r="BE55" s="16">
        <f>+B55+G55+L55+Q55+V55+AA55+AF55+AK55+AP55+AU55+AZ55</f>
        <v>2363629.1673400002</v>
      </c>
      <c r="BF55" s="16">
        <f>H55+M55+R55+W55+AB55+AQ55+AV55+AL55+C55+AG55+BA55</f>
        <v>2183550.88857</v>
      </c>
      <c r="BG55" s="27">
        <f>BE55-BF55</f>
        <v>180078.27877000021</v>
      </c>
      <c r="BH55" s="27">
        <f>BG55/BF55*100</f>
        <v>8.247038331583509</v>
      </c>
    </row>
    <row r="56" spans="1:66" s="12" customFormat="1" ht="15" customHeight="1" x14ac:dyDescent="0.25">
      <c r="A56" s="9" t="s">
        <v>61</v>
      </c>
      <c r="B56" s="16">
        <f>+'[5]financial profile(mcso)'!$E$68</f>
        <v>60428.796579999995</v>
      </c>
      <c r="C56" s="16">
        <v>60428.796579999995</v>
      </c>
      <c r="D56" s="16">
        <f>B56-C56</f>
        <v>0</v>
      </c>
      <c r="E56" s="16">
        <f>D56/C56*100</f>
        <v>0</v>
      </c>
      <c r="F56" s="16"/>
      <c r="G56" s="16">
        <f>+'[5]financial profile(mcso)'!$E$69</f>
        <v>322193.19497000001</v>
      </c>
      <c r="H56" s="16">
        <v>305696.76496999996</v>
      </c>
      <c r="I56" s="16">
        <f>G56-H56</f>
        <v>16496.430000000051</v>
      </c>
      <c r="J56" s="16">
        <f>I56/H56*100</f>
        <v>5.3963377733548974</v>
      </c>
      <c r="K56" s="16"/>
      <c r="L56" s="16">
        <f>+'[5]financial profile(mcso)'!$E$70</f>
        <v>245030.80529999998</v>
      </c>
      <c r="M56" s="16">
        <v>205322.56929999997</v>
      </c>
      <c r="N56" s="16">
        <f>L56-M56</f>
        <v>39708.236000000004</v>
      </c>
      <c r="O56" s="16">
        <f>N56/M56*100</f>
        <v>19.339440440169874</v>
      </c>
      <c r="P56" s="16"/>
      <c r="Q56" s="16">
        <f>+'[5]financial profile(mcso)'!$E$71</f>
        <v>401461.10022000002</v>
      </c>
      <c r="R56" s="16">
        <v>401461.10022000002</v>
      </c>
      <c r="S56" s="16">
        <v>11921.242989999999</v>
      </c>
      <c r="T56" s="16">
        <v>3.3227383943339608</v>
      </c>
      <c r="U56" s="16"/>
      <c r="V56" s="16">
        <f>+'[5]financial profile(mcso)'!$E$72</f>
        <v>221670.33929</v>
      </c>
      <c r="W56" s="16">
        <v>176494.61522000001</v>
      </c>
      <c r="X56" s="16">
        <f>V56-W56</f>
        <v>45175.724069999997</v>
      </c>
      <c r="Y56" s="16">
        <f>X56/W56*100</f>
        <v>25.596091990505542</v>
      </c>
      <c r="Z56" s="16"/>
      <c r="AA56" s="16">
        <f>+'[5]financial profile(mcso)'!$E$73</f>
        <v>140931.34146</v>
      </c>
      <c r="AB56" s="16">
        <v>129084.65346</v>
      </c>
      <c r="AC56" s="16">
        <f>AA56-AB56</f>
        <v>11846.687999999995</v>
      </c>
      <c r="AD56" s="16">
        <f>AC56/AB56*100</f>
        <v>9.1774565623875475</v>
      </c>
      <c r="AE56" s="16"/>
      <c r="AF56" s="16">
        <f>+'[5]financial profile(mcso)'!$E$74</f>
        <v>202605.82727000001</v>
      </c>
      <c r="AG56" s="16">
        <v>194914.05187</v>
      </c>
      <c r="AH56" s="16">
        <f>AF56-AG56</f>
        <v>7691.7754000000132</v>
      </c>
      <c r="AI56" s="16">
        <f>AH56/AG56*100</f>
        <v>3.9462395482549018</v>
      </c>
      <c r="AJ56" s="16"/>
      <c r="AK56" s="16">
        <f>+'[5]financial profile(mcso)'!$E$75</f>
        <v>115962.88424</v>
      </c>
      <c r="AL56" s="16">
        <v>102966.82024</v>
      </c>
      <c r="AM56" s="16">
        <f>AK56-AL56</f>
        <v>12996.063999999998</v>
      </c>
      <c r="AN56" s="16">
        <f>AM56/AL56*100</f>
        <v>12.621603706619421</v>
      </c>
      <c r="AO56" s="16"/>
      <c r="AP56" s="16">
        <f>+'[5]financial profile(mcso)'!$E$76</f>
        <v>250474.63094999999</v>
      </c>
      <c r="AQ56" s="16">
        <v>215100.40690999999</v>
      </c>
      <c r="AR56" s="16">
        <f>AP56-AQ56</f>
        <v>35374.224040000001</v>
      </c>
      <c r="AS56" s="16">
        <f>AR56/AQ56*100</f>
        <v>16.445447290483699</v>
      </c>
      <c r="AT56" s="16"/>
      <c r="AU56" s="16">
        <f>+'[5]financial profile(mcso)'!$E$77</f>
        <v>110847.06248000001</v>
      </c>
      <c r="AV56" s="16">
        <v>103075.65048000001</v>
      </c>
      <c r="AW56" s="16">
        <f>AU56-AV56</f>
        <v>7771.4119999999966</v>
      </c>
      <c r="AX56" s="16">
        <f>AW56/AV56*100</f>
        <v>7.539522635860445</v>
      </c>
      <c r="AY56" s="16"/>
      <c r="AZ56" s="18">
        <f>+'[5]financial profile(mcso)'!$E$78</f>
        <v>25963.231660000001</v>
      </c>
      <c r="BA56" s="18">
        <f>+'[6]financial profile(mcso)'!$E$78</f>
        <v>21912.147659999999</v>
      </c>
      <c r="BB56" s="18">
        <f>AZ56-BA56</f>
        <v>4051.0840000000026</v>
      </c>
      <c r="BC56" s="18">
        <f>BB56/BA56*100</f>
        <v>18.487845476667452</v>
      </c>
      <c r="BD56" s="16"/>
      <c r="BE56" s="16">
        <f>+B56+G56+L56+Q56+V56+AA56+AF56+AK56+AP56+AU56+AZ56</f>
        <v>2097569.2144200001</v>
      </c>
      <c r="BF56" s="16">
        <f>H56+M56+R56+W56+AB56+AQ56+AV56+AL56+C56+AG56+BA56</f>
        <v>1916457.5769100001</v>
      </c>
      <c r="BG56" s="27">
        <f>BE56-BF56</f>
        <v>181111.63751000003</v>
      </c>
      <c r="BH56" s="27">
        <f>BG56/BF56*100</f>
        <v>9.4503337664283364</v>
      </c>
    </row>
    <row r="57" spans="1:66" s="37" customFormat="1" ht="15" customHeight="1" x14ac:dyDescent="0.25">
      <c r="A57" s="38" t="s">
        <v>62</v>
      </c>
      <c r="B57" s="15">
        <f>+'[5]financial profile(mcso)'!$I$68</f>
        <v>68.737976918327377</v>
      </c>
      <c r="C57" s="15">
        <v>66.621400242319268</v>
      </c>
      <c r="D57" s="15">
        <f>B57-C57</f>
        <v>2.1165766760081084</v>
      </c>
      <c r="E57" s="16">
        <f>D57/C57*100</f>
        <v>3.1770222005385227</v>
      </c>
      <c r="F57" s="15"/>
      <c r="G57" s="15">
        <f>+'[5]financial profile(mcso)'!$I$69</f>
        <v>-5.5178515775437198</v>
      </c>
      <c r="H57" s="15">
        <v>-6.9234267965603395</v>
      </c>
      <c r="I57" s="15">
        <f>G57-H57</f>
        <v>1.4055752190166197</v>
      </c>
      <c r="J57" s="16">
        <f>I57/H57*100</f>
        <v>-20.301727169483907</v>
      </c>
      <c r="K57" s="15"/>
      <c r="L57" s="15">
        <f>+'[5]financial profile(mcso)'!$I$70</f>
        <v>-7.7445612038771677E-2</v>
      </c>
      <c r="M57" s="15">
        <v>-7.7445612038771677E-2</v>
      </c>
      <c r="N57" s="15">
        <f>L57-M57</f>
        <v>0</v>
      </c>
      <c r="O57" s="16">
        <f>N57/M57*100</f>
        <v>0</v>
      </c>
      <c r="P57" s="15"/>
      <c r="Q57" s="15">
        <f>+'[5]financial profile(mcso)'!$I$71</f>
        <v>0</v>
      </c>
      <c r="R57" s="15">
        <v>0</v>
      </c>
      <c r="S57" s="15">
        <v>-3.88877017498463E-2</v>
      </c>
      <c r="T57" s="16">
        <v>3.3227383943339608</v>
      </c>
      <c r="U57" s="15"/>
      <c r="V57" s="15">
        <f>+'[5]financial profile(mcso)'!$I$72</f>
        <v>-0.4639495757489806</v>
      </c>
      <c r="W57" s="15">
        <v>-0.4639495757489806</v>
      </c>
      <c r="X57" s="15">
        <f>V57-W57</f>
        <v>0</v>
      </c>
      <c r="Y57" s="16">
        <f>X57/W57*100</f>
        <v>0</v>
      </c>
      <c r="Z57" s="15"/>
      <c r="AA57" s="15">
        <f>+'[5]financial profile(mcso)'!$I$73</f>
        <v>-2.0847386358111124</v>
      </c>
      <c r="AB57" s="15">
        <v>-8.4738635811123383E-2</v>
      </c>
      <c r="AC57" s="15">
        <f>AA57-AB57</f>
        <v>-1.9999999999999891</v>
      </c>
      <c r="AD57" s="16">
        <f>AC57/AB57*100</f>
        <v>2360.1984866240377</v>
      </c>
      <c r="AE57" s="15"/>
      <c r="AF57" s="15">
        <f>+'[5]financial profile(mcso)'!$I$74</f>
        <v>-1.2886989544885104</v>
      </c>
      <c r="AG57" s="15">
        <v>-0.10247006034482184</v>
      </c>
      <c r="AH57" s="15">
        <f>AF57-AG57</f>
        <v>-1.1862288941436885</v>
      </c>
      <c r="AI57" s="16">
        <f>AH57/AG57*100</f>
        <v>1157.6346204461202</v>
      </c>
      <c r="AJ57" s="15"/>
      <c r="AK57" s="15">
        <f>+'[5]financial profile(mcso)'!$I$75</f>
        <v>-0.64207841260510523</v>
      </c>
      <c r="AL57" s="15">
        <v>-0.56102550865320033</v>
      </c>
      <c r="AM57" s="15">
        <f>AK57-AL57</f>
        <v>-8.1052903951904898E-2</v>
      </c>
      <c r="AN57" s="16">
        <f>AM57/AL57*100</f>
        <v>14.447276051044589</v>
      </c>
      <c r="AO57" s="15"/>
      <c r="AP57" s="15">
        <f>+'[5]financial profile(mcso)'!$I$76</f>
        <v>-0.24186152327341942</v>
      </c>
      <c r="AQ57" s="15">
        <v>-0.20991506364392387</v>
      </c>
      <c r="AR57" s="15">
        <f>AP57-AQ57</f>
        <v>-3.1946459629495549E-2</v>
      </c>
      <c r="AS57" s="16">
        <f>AR57/AQ57*100</f>
        <v>15.218755183613647</v>
      </c>
      <c r="AT57" s="15"/>
      <c r="AU57" s="15">
        <f>+'[5]financial profile(mcso)'!$I$77</f>
        <v>-1.7813497469957906</v>
      </c>
      <c r="AV57" s="15">
        <v>-1.7813497469957906</v>
      </c>
      <c r="AW57" s="15">
        <f>AU57-AV57</f>
        <v>0</v>
      </c>
      <c r="AX57" s="16">
        <f>AW57/AV57*100</f>
        <v>0</v>
      </c>
      <c r="AY57" s="15"/>
      <c r="AZ57" s="19">
        <f>+'[5]financial profile(mcso)'!$I$78</f>
        <v>-3.214187683869171</v>
      </c>
      <c r="BA57" s="19">
        <f>+'[6]financial profile(mcso)'!$I$78</f>
        <v>-3.4041137223772995</v>
      </c>
      <c r="BB57" s="19">
        <f>AZ57-BA57</f>
        <v>0.1899260385081285</v>
      </c>
      <c r="BC57" s="19">
        <f>BB57/BA57*100</f>
        <v>-5.5793094472616973</v>
      </c>
      <c r="BD57" s="15"/>
      <c r="BE57" s="15">
        <f>+'[5]financial profile(mcso)'!$I$79</f>
        <v>5.7726290776395253</v>
      </c>
      <c r="BF57" s="15">
        <v>5.8901744826942677</v>
      </c>
      <c r="BG57" s="28">
        <f>BE57-BF57</f>
        <v>-0.11754540505474242</v>
      </c>
      <c r="BH57" s="27">
        <f>BG57/BF57*100</f>
        <v>-1.9956183878779616</v>
      </c>
    </row>
    <row r="58" spans="1:66" s="12" customFormat="1" ht="15" customHeight="1" x14ac:dyDescent="0.25">
      <c r="A58" s="29" t="s">
        <v>63</v>
      </c>
      <c r="B58" s="16">
        <f>+'[5]financial profile(mcso)'!$F$68</f>
        <v>307041.13238999993</v>
      </c>
      <c r="C58" s="16">
        <v>297586.73572999996</v>
      </c>
      <c r="D58" s="16">
        <f>B58-C58</f>
        <v>9454.3966599999694</v>
      </c>
      <c r="E58" s="16">
        <f>D58/C58*100</f>
        <v>3.1770222005385116</v>
      </c>
      <c r="F58" s="16"/>
      <c r="G58" s="16">
        <f>+'[5]financial profile(mcso)'!$F$69</f>
        <v>-18153.14128000004</v>
      </c>
      <c r="H58" s="16">
        <v>-13472.289279999968</v>
      </c>
      <c r="I58" s="16">
        <f>G58-H58</f>
        <v>-4680.8520000000717</v>
      </c>
      <c r="J58" s="16">
        <f>I58/H58*100</f>
        <v>34.744295514415228</v>
      </c>
      <c r="K58" s="16"/>
      <c r="L58" s="16">
        <f>+'[5]financial profile(mcso)'!$F$70</f>
        <v>-768.80715999999666</v>
      </c>
      <c r="M58" s="16">
        <v>-768.80715999999666</v>
      </c>
      <c r="N58" s="16">
        <f>L58-M58</f>
        <v>0</v>
      </c>
      <c r="O58" s="16">
        <f>N58/M58*100</f>
        <v>0</v>
      </c>
      <c r="P58" s="16"/>
      <c r="Q58" s="16">
        <f>+'[5]financial profile(mcso)'!$F$71</f>
        <v>-74.870790000015404</v>
      </c>
      <c r="R58" s="16">
        <v>-74.870790000015404</v>
      </c>
      <c r="S58" s="16">
        <v>-112.61298999999417</v>
      </c>
      <c r="T58" s="16">
        <v>3.3227383943339608</v>
      </c>
      <c r="U58" s="16"/>
      <c r="V58" s="16">
        <f>+'[5]financial profile(mcso)'!$F$72</f>
        <v>-5239.4353100000008</v>
      </c>
      <c r="W58" s="16">
        <v>-5239.4353100000008</v>
      </c>
      <c r="X58" s="16">
        <f>V58-W58</f>
        <v>0</v>
      </c>
      <c r="Y58" s="16">
        <f>X58/W58*100</f>
        <v>0</v>
      </c>
      <c r="Z58" s="16"/>
      <c r="AA58" s="16">
        <f>+'[5]financial profile(mcso)'!$F$73</f>
        <v>-4116.2080299999798</v>
      </c>
      <c r="AB58" s="16">
        <v>-167.31203000000096</v>
      </c>
      <c r="AC58" s="16">
        <f>AA58-AB58</f>
        <v>-3948.8959999999788</v>
      </c>
      <c r="AD58" s="16">
        <f>AC58/AB58*100</f>
        <v>2360.1984866240377</v>
      </c>
      <c r="AE58" s="16"/>
      <c r="AF58" s="16">
        <f>+'[5]financial profile(mcso)'!$F$74</f>
        <v>-1897.5898800000141</v>
      </c>
      <c r="AG58" s="16">
        <v>-95.754480000032345</v>
      </c>
      <c r="AH58" s="16">
        <f>AF58-AG58</f>
        <v>-1801.8353999999817</v>
      </c>
      <c r="AI58" s="16">
        <f>AH58/AG58*100</f>
        <v>1881.7243851142766</v>
      </c>
      <c r="AJ58" s="16"/>
      <c r="AK58" s="16">
        <f>+'[5]financial profile(mcso)'!$F$75</f>
        <v>-2044.6910000000062</v>
      </c>
      <c r="AL58" s="16">
        <v>-1786.5790000000125</v>
      </c>
      <c r="AM58" s="16">
        <f>AK58-AL58</f>
        <v>-258.11199999999371</v>
      </c>
      <c r="AN58" s="16">
        <f>AM58/AL58*100</f>
        <v>14.447276051044589</v>
      </c>
      <c r="AO58" s="16"/>
      <c r="AP58" s="16">
        <f>+'[5]financial profile(mcso)'!$F$76</f>
        <v>-1808.0309799999814</v>
      </c>
      <c r="AQ58" s="16">
        <v>-1808.0303899999708</v>
      </c>
      <c r="AR58" s="16">
        <f>AP58-AQ58</f>
        <v>-5.90000010561198E-4</v>
      </c>
      <c r="AS58" s="16">
        <f>AR58/AQ58*100</f>
        <v>3.2632195444525E-5</v>
      </c>
      <c r="AT58" s="16"/>
      <c r="AU58" s="16">
        <f>+'[5]financial profile(mcso)'!$F$77</f>
        <v>-3460.9007000000129</v>
      </c>
      <c r="AV58" s="16">
        <v>-3460.9007000000129</v>
      </c>
      <c r="AW58" s="16">
        <f>AU58-AV58</f>
        <v>0</v>
      </c>
      <c r="AX58" s="16">
        <f>AW58/AV58*100</f>
        <v>0</v>
      </c>
      <c r="AY58" s="16"/>
      <c r="AZ58" s="18">
        <f>+'[5]financial profile(mcso)'!$F$78</f>
        <v>-3417.5043399999995</v>
      </c>
      <c r="BA58" s="18">
        <f>+'[6]financial profile(mcso)'!$F$78</f>
        <v>-3619.4443399999982</v>
      </c>
      <c r="BB58" s="18">
        <f>AZ58-BA58</f>
        <v>201.93999999999869</v>
      </c>
      <c r="BC58" s="18">
        <f>BB58/BA58*100</f>
        <v>-5.5793094472616973</v>
      </c>
      <c r="BD58" s="16"/>
      <c r="BE58" s="16">
        <f>+B58+G58+L58+Q58+V58+AA58+AF58+AK58+AP58+AU58+AZ58</f>
        <v>266059.95291999989</v>
      </c>
      <c r="BF58" s="16">
        <f>H58+M58+R58+W58+AB58+AQ58+AV58+AL58+C58+AG58+BA58</f>
        <v>267093.31225000002</v>
      </c>
      <c r="BG58" s="27">
        <f>BE58-BF58</f>
        <v>-1033.359330000123</v>
      </c>
      <c r="BH58" s="27">
        <f>BG58/BF58*100</f>
        <v>-0.3868907541319852</v>
      </c>
    </row>
    <row r="59" spans="1:66" s="12" customFormat="1" ht="15" customHeight="1" x14ac:dyDescent="0.25">
      <c r="A59" s="9" t="s">
        <v>64</v>
      </c>
      <c r="B59" s="16">
        <f>+'[5]financial profile(mcso)'!$K$68</f>
        <v>307041.13238999998</v>
      </c>
      <c r="C59" s="16">
        <v>297586.73573000001</v>
      </c>
      <c r="D59" s="16">
        <f>B59-C59</f>
        <v>9454.3966599999694</v>
      </c>
      <c r="E59" s="16">
        <f>D59/C59*100</f>
        <v>3.1770222005385111</v>
      </c>
      <c r="F59" s="16"/>
      <c r="G59" s="16">
        <f>+'[5]financial profile(mcso)'!$K$69</f>
        <v>29544.304170000003</v>
      </c>
      <c r="H59" s="16">
        <v>15245.016170000001</v>
      </c>
      <c r="I59" s="16">
        <f>G59-H59</f>
        <v>14299.288000000002</v>
      </c>
      <c r="J59" s="16">
        <f>I59/H59*100</f>
        <v>93.796476438896434</v>
      </c>
      <c r="K59" s="16"/>
      <c r="L59" s="16">
        <f>+'[5]financial profile(mcso)'!$K$70</f>
        <v>251474.63516000001</v>
      </c>
      <c r="M59" s="16">
        <v>275693.90316000005</v>
      </c>
      <c r="N59" s="16">
        <f>L59-M59</f>
        <v>-24219.26800000004</v>
      </c>
      <c r="O59" s="16">
        <f>N59/M59*100</f>
        <v>-8.7848398975817368</v>
      </c>
      <c r="P59" s="16"/>
      <c r="Q59" s="16">
        <f>+'[5]financial profile(mcso)'!$K$71</f>
        <v>-74.870059999999995</v>
      </c>
      <c r="R59" s="16">
        <v>-74.870059999999995</v>
      </c>
      <c r="S59" s="16">
        <v>-13266.832139999999</v>
      </c>
      <c r="T59" s="16">
        <v>-29.778170343738363</v>
      </c>
      <c r="U59" s="16"/>
      <c r="V59" s="16">
        <f>+'[5]financial profile(mcso)'!$K$72</f>
        <v>277170.25316000002</v>
      </c>
      <c r="W59" s="16">
        <v>308723.40395999997</v>
      </c>
      <c r="X59" s="16">
        <f>V59-W59</f>
        <v>-31553.150799999945</v>
      </c>
      <c r="Y59" s="16">
        <f>X59/W59*100</f>
        <v>-10.220524390204041</v>
      </c>
      <c r="Z59" s="16"/>
      <c r="AA59" s="16">
        <f>+'[5]financial profile(mcso)'!$K$73</f>
        <v>50412.27938</v>
      </c>
      <c r="AB59" s="16">
        <v>59185.571380000001</v>
      </c>
      <c r="AC59" s="16">
        <f>AA59-AB59</f>
        <v>-8773.2920000000013</v>
      </c>
      <c r="AD59" s="16">
        <f>AC59/AB59*100</f>
        <v>-14.823362849149877</v>
      </c>
      <c r="AE59" s="16"/>
      <c r="AF59" s="16">
        <f>+'[5]financial profile(mcso)'!$K$74</f>
        <v>33842.020490000003</v>
      </c>
      <c r="AG59" s="16">
        <v>40241.974889999998</v>
      </c>
      <c r="AH59" s="16">
        <f>AF59-AG59</f>
        <v>-6399.9543999999951</v>
      </c>
      <c r="AI59" s="16">
        <f>AH59/AG59*100</f>
        <v>-15.90367872723454</v>
      </c>
      <c r="AJ59" s="16"/>
      <c r="AK59" s="16">
        <f>+'[5]financial profile(mcso)'!$K$75</f>
        <v>64482.539640000003</v>
      </c>
      <c r="AL59" s="16">
        <v>73613.639639999994</v>
      </c>
      <c r="AM59" s="16">
        <f>AK59-AL59</f>
        <v>-9131.0999999999913</v>
      </c>
      <c r="AN59" s="16">
        <f>AM59/AL59*100</f>
        <v>-12.404087129307429</v>
      </c>
      <c r="AO59" s="16"/>
      <c r="AP59" s="16">
        <f>+'[5]financial profile(mcso)'!$K$76</f>
        <v>186355.77183000001</v>
      </c>
      <c r="AQ59" s="16">
        <v>196253.81887000002</v>
      </c>
      <c r="AR59" s="16">
        <f>AP59-AQ59</f>
        <v>-9898.0470400000049</v>
      </c>
      <c r="AS59" s="16">
        <f>AR59/AQ59*100</f>
        <v>-5.0434927060229819</v>
      </c>
      <c r="AT59" s="16"/>
      <c r="AU59" s="16">
        <f>+'[5]financial profile(mcso)'!$K$77</f>
        <v>24968.723300000001</v>
      </c>
      <c r="AV59" s="16">
        <v>31679.310300000001</v>
      </c>
      <c r="AW59" s="16">
        <f>AU59-AV59</f>
        <v>-6710.5869999999995</v>
      </c>
      <c r="AX59" s="16">
        <f>AW59/AV59*100</f>
        <v>-21.182869628320159</v>
      </c>
      <c r="AY59" s="16"/>
      <c r="AZ59" s="18">
        <f>+'[5]financial profile(mcso)'!$K$78</f>
        <v>27244.317640000001</v>
      </c>
      <c r="BA59" s="18">
        <f>+'[6]financial profile(mcso)'!$K$78</f>
        <v>29429.961640000001</v>
      </c>
      <c r="BB59" s="18">
        <f>AZ59-BA59</f>
        <v>-2185.6440000000002</v>
      </c>
      <c r="BC59" s="18">
        <f>BB59/BA59*100</f>
        <v>-7.4265947972876809</v>
      </c>
      <c r="BD59" s="16"/>
      <c r="BE59" s="16">
        <f>+B59+G59+L59+Q59+V59+AA59+AF59+AK59+AP59+AU59+AZ59</f>
        <v>1252461.1071000001</v>
      </c>
      <c r="BF59" s="16">
        <f>H59+M59+R59+W59+AB59+AQ59+AV59+AL59+C59+AG59+BA59</f>
        <v>1327578.4656800001</v>
      </c>
      <c r="BG59" s="27">
        <f>BE59-BF59</f>
        <v>-75117.35858</v>
      </c>
      <c r="BH59" s="27">
        <f>BG59/BF59*100</f>
        <v>-5.6582236396493579</v>
      </c>
      <c r="BJ59" s="13"/>
      <c r="BK59" s="13"/>
      <c r="BL59" s="13"/>
      <c r="BM59" s="13"/>
      <c r="BN59" s="13"/>
    </row>
    <row r="60" spans="1:66" ht="15.9" customHeight="1" x14ac:dyDescent="0.25">
      <c r="A60"/>
      <c r="B60" s="20"/>
      <c r="C60" s="20"/>
      <c r="D60" s="20"/>
      <c r="E60" s="16"/>
      <c r="F60" s="26"/>
      <c r="G60" s="20"/>
      <c r="H60" s="20"/>
      <c r="I60" s="20"/>
      <c r="J60" s="16"/>
      <c r="K60" s="26"/>
      <c r="L60" s="20"/>
      <c r="M60" s="20"/>
      <c r="N60" s="20"/>
      <c r="O60" s="16"/>
      <c r="P60" s="20"/>
      <c r="Q60" s="20"/>
      <c r="R60" s="20"/>
      <c r="S60" s="20"/>
      <c r="T60" s="16"/>
      <c r="U60" s="26"/>
      <c r="V60" s="26"/>
      <c r="W60" s="26"/>
      <c r="X60" s="26"/>
      <c r="Y60" s="16"/>
      <c r="Z60" s="26"/>
      <c r="AA60" s="20"/>
      <c r="AB60" s="20"/>
      <c r="AC60" s="20"/>
      <c r="AD60" s="16"/>
      <c r="AE60" s="20"/>
      <c r="AF60" s="20"/>
      <c r="AG60" s="20"/>
      <c r="AH60" s="20"/>
      <c r="AI60" s="16"/>
      <c r="AJ60" s="26"/>
      <c r="AK60" s="20"/>
      <c r="AL60" s="20"/>
      <c r="AM60" s="20"/>
      <c r="AN60" s="16"/>
      <c r="AO60" s="20"/>
      <c r="AP60" s="20"/>
      <c r="AQ60" s="20"/>
      <c r="AR60" s="20"/>
      <c r="AS60" s="16"/>
      <c r="AT60" s="26"/>
      <c r="AU60" s="20"/>
      <c r="AV60" s="20"/>
      <c r="AW60" s="20"/>
      <c r="AX60" s="16"/>
      <c r="AY60" s="26"/>
      <c r="AZ60" s="22"/>
      <c r="BA60" s="22"/>
      <c r="BB60" s="22"/>
      <c r="BC60" s="19"/>
      <c r="BD60" s="20"/>
      <c r="BE60" s="20"/>
      <c r="BF60" s="20"/>
      <c r="BG60" s="20"/>
      <c r="BH60" s="16"/>
      <c r="BJ60"/>
      <c r="BK60"/>
      <c r="BL60"/>
      <c r="BM60"/>
      <c r="BN60"/>
    </row>
    <row r="61" spans="1:66" ht="15.9" customHeight="1" x14ac:dyDescent="0.3">
      <c r="A61" s="1" t="s">
        <v>65</v>
      </c>
      <c r="B61" s="20"/>
      <c r="C61" s="20"/>
      <c r="D61" s="20"/>
      <c r="E61" s="16"/>
      <c r="F61" s="20"/>
      <c r="G61" s="20"/>
      <c r="H61" s="20"/>
      <c r="I61" s="20"/>
      <c r="J61" s="16"/>
      <c r="K61" s="20"/>
      <c r="L61" s="20"/>
      <c r="M61" s="20"/>
      <c r="N61" s="20"/>
      <c r="O61" s="16"/>
      <c r="P61" s="20"/>
      <c r="Q61" s="20"/>
      <c r="R61" s="20"/>
      <c r="S61" s="20"/>
      <c r="T61" s="16"/>
      <c r="U61" s="20"/>
      <c r="V61" s="20"/>
      <c r="W61" s="20"/>
      <c r="X61" s="20"/>
      <c r="Y61" s="16"/>
      <c r="Z61" s="20"/>
      <c r="AA61" s="20"/>
      <c r="AB61" s="20"/>
      <c r="AC61" s="20"/>
      <c r="AD61" s="16"/>
      <c r="AE61" s="20"/>
      <c r="AF61" s="20"/>
      <c r="AG61" s="20"/>
      <c r="AH61" s="20"/>
      <c r="AI61" s="16"/>
      <c r="AJ61" s="20"/>
      <c r="AK61" s="20"/>
      <c r="AL61" s="20"/>
      <c r="AM61" s="20"/>
      <c r="AN61" s="16"/>
      <c r="AO61" s="20"/>
      <c r="AP61" s="20"/>
      <c r="AQ61" s="20"/>
      <c r="AR61" s="20"/>
      <c r="AS61" s="16"/>
      <c r="AT61" s="20"/>
      <c r="AU61" s="20"/>
      <c r="AV61" s="20"/>
      <c r="AW61" s="20"/>
      <c r="AX61" s="16"/>
      <c r="AY61" s="20"/>
      <c r="AZ61" s="22"/>
      <c r="BA61" s="22"/>
      <c r="BB61" s="22"/>
      <c r="BC61" s="19"/>
      <c r="BD61" s="20"/>
      <c r="BE61" s="20"/>
      <c r="BF61" s="20"/>
      <c r="BG61" s="20"/>
      <c r="BH61" s="16"/>
      <c r="BI61" s="24"/>
      <c r="BJ61"/>
      <c r="BK61"/>
      <c r="BL61"/>
      <c r="BM61"/>
      <c r="BN61"/>
    </row>
    <row r="62" spans="1:66" ht="15.9" customHeight="1" x14ac:dyDescent="0.25">
      <c r="A62"/>
      <c r="B62" s="20"/>
      <c r="C62" s="20"/>
      <c r="D62" s="20"/>
      <c r="E62" s="16"/>
      <c r="F62" s="26"/>
      <c r="G62" s="20"/>
      <c r="H62" s="20"/>
      <c r="I62" s="20"/>
      <c r="J62" s="16"/>
      <c r="K62" s="26"/>
      <c r="L62" s="20"/>
      <c r="M62" s="20"/>
      <c r="N62" s="20"/>
      <c r="O62" s="16"/>
      <c r="P62" s="26"/>
      <c r="Q62" s="20"/>
      <c r="R62" s="20"/>
      <c r="S62" s="20"/>
      <c r="T62" s="16"/>
      <c r="U62" s="26"/>
      <c r="V62" s="26"/>
      <c r="W62" s="26"/>
      <c r="X62" s="26"/>
      <c r="Y62" s="16"/>
      <c r="Z62" s="26"/>
      <c r="AA62" s="20"/>
      <c r="AB62" s="20"/>
      <c r="AC62" s="20"/>
      <c r="AD62" s="16"/>
      <c r="AE62" s="20"/>
      <c r="AF62" s="20"/>
      <c r="AG62" s="20"/>
      <c r="AH62" s="20"/>
      <c r="AI62" s="16"/>
      <c r="AJ62" s="26"/>
      <c r="AK62" s="20"/>
      <c r="AL62" s="20"/>
      <c r="AM62" s="20"/>
      <c r="AN62" s="16"/>
      <c r="AO62" s="20"/>
      <c r="AP62" s="20"/>
      <c r="AQ62" s="20"/>
      <c r="AR62" s="20"/>
      <c r="AS62" s="16"/>
      <c r="AT62" s="26"/>
      <c r="AU62" s="20"/>
      <c r="AV62" s="20"/>
      <c r="AW62" s="20"/>
      <c r="AX62" s="16"/>
      <c r="AY62" s="26"/>
      <c r="AZ62" s="22"/>
      <c r="BA62" s="22"/>
      <c r="BB62" s="22"/>
      <c r="BC62" s="19"/>
      <c r="BD62" s="20"/>
      <c r="BE62" s="20"/>
      <c r="BF62" s="20"/>
      <c r="BG62" s="20"/>
      <c r="BH62" s="16"/>
      <c r="BJ62"/>
      <c r="BK62"/>
      <c r="BL62"/>
      <c r="BM62"/>
      <c r="BN62"/>
    </row>
    <row r="63" spans="1:66" s="12" customFormat="1" ht="15" customHeight="1" x14ac:dyDescent="0.25">
      <c r="A63" s="9" t="s">
        <v>66</v>
      </c>
      <c r="B63" s="16">
        <v>313334.58318999998</v>
      </c>
      <c r="C63" s="16">
        <v>291925.45152293576</v>
      </c>
      <c r="D63" s="16">
        <f>B63-C63</f>
        <v>21409.131667064212</v>
      </c>
      <c r="E63" s="16">
        <f>D63/C63*100</f>
        <v>7.3337667392053882</v>
      </c>
      <c r="F63" s="16"/>
      <c r="G63" s="16">
        <v>113999.8433048</v>
      </c>
      <c r="H63" s="16">
        <v>115909</v>
      </c>
      <c r="I63" s="16">
        <f>G63-H63</f>
        <v>-1909.1566951999994</v>
      </c>
      <c r="J63" s="16">
        <f>I63/H63*100</f>
        <v>-1.6471168720289187</v>
      </c>
      <c r="K63" s="16"/>
      <c r="L63" s="16">
        <v>55858.87</v>
      </c>
      <c r="M63" s="16">
        <v>55975</v>
      </c>
      <c r="N63" s="16">
        <f>L63-M63</f>
        <v>-116.12999999999738</v>
      </c>
      <c r="O63" s="16">
        <f>N63/M63*100</f>
        <v>-0.20746761947297432</v>
      </c>
      <c r="P63" s="16"/>
      <c r="Q63" s="16">
        <v>212665.56680999999</v>
      </c>
      <c r="R63" s="16">
        <v>207959.18367346938</v>
      </c>
      <c r="S63" s="16">
        <v>38534.665000000037</v>
      </c>
      <c r="T63" s="16">
        <v>11.651675474852549</v>
      </c>
      <c r="U63" s="16"/>
      <c r="V63" s="16">
        <v>71987.967900000003</v>
      </c>
      <c r="W63" s="16">
        <f>67070096.93/1000</f>
        <v>67070.09693</v>
      </c>
      <c r="X63" s="16">
        <f>V63-W63</f>
        <v>4917.8709700000036</v>
      </c>
      <c r="Y63" s="16">
        <f>X63/W63*100</f>
        <v>7.3324345648891898</v>
      </c>
      <c r="Z63" s="16"/>
      <c r="AA63" s="16">
        <v>44962.98741936333</v>
      </c>
      <c r="AB63" s="16">
        <v>43337</v>
      </c>
      <c r="AC63" s="16">
        <f>AA63-AB63</f>
        <v>1625.9874193633295</v>
      </c>
      <c r="AD63" s="16">
        <f>AC63/AB63*100</f>
        <v>3.7519611864303699</v>
      </c>
      <c r="AE63" s="16"/>
      <c r="AF63" s="16">
        <v>38179.520079999995</v>
      </c>
      <c r="AG63" s="16">
        <v>36174</v>
      </c>
      <c r="AH63" s="16">
        <f>AF63-AG63</f>
        <v>2005.5200799999948</v>
      </c>
      <c r="AI63" s="16">
        <f>AH63/AG63*100</f>
        <v>5.5440926632387759</v>
      </c>
      <c r="AJ63" s="16"/>
      <c r="AK63" s="16">
        <v>74486.913889999996</v>
      </c>
      <c r="AL63" s="16">
        <v>74017</v>
      </c>
      <c r="AM63" s="16">
        <f>AK63-AL63</f>
        <v>469.91388999999617</v>
      </c>
      <c r="AN63" s="16">
        <f>AM63/AL63*100</f>
        <v>0.63487292108569138</v>
      </c>
      <c r="AO63" s="16"/>
      <c r="AP63" s="16">
        <v>39190.339970000001</v>
      </c>
      <c r="AQ63" s="16">
        <v>39025</v>
      </c>
      <c r="AR63" s="16">
        <f>AP63-AQ63</f>
        <v>165.3399700000009</v>
      </c>
      <c r="AS63" s="16">
        <f>AR63/AQ63*100</f>
        <v>0.42367705317104654</v>
      </c>
      <c r="AT63" s="16"/>
      <c r="AU63" s="16">
        <v>84963.618000000002</v>
      </c>
      <c r="AV63" s="16">
        <v>79324</v>
      </c>
      <c r="AW63" s="16">
        <f>AU63-AV63</f>
        <v>5639.6180000000022</v>
      </c>
      <c r="AX63" s="16">
        <f>AW63/AV63*100</f>
        <v>7.1095986082396267</v>
      </c>
      <c r="AY63" s="16"/>
      <c r="AZ63" s="18"/>
      <c r="BA63" s="18"/>
      <c r="BB63" s="18">
        <f>AZ63-BA63</f>
        <v>0</v>
      </c>
      <c r="BC63" s="16">
        <f t="shared" ref="BC63:BC75" si="52">IFERROR(BB63/BA63*100,0)</f>
        <v>0</v>
      </c>
      <c r="BD63" s="16"/>
      <c r="BE63" s="16">
        <f t="shared" ref="BE63:BF65" si="53">G63+L63+Q63+V63+AA63+AP63+AU63+AK63+B63+AF63+AZ63</f>
        <v>1049630.2105641633</v>
      </c>
      <c r="BF63" s="16">
        <f t="shared" si="53"/>
        <v>1010715.7321264051</v>
      </c>
      <c r="BG63" s="27">
        <f>BE63-BF63</f>
        <v>38914.478437758167</v>
      </c>
      <c r="BH63" s="27">
        <f>BG63/BF63*100</f>
        <v>3.8501902365650849</v>
      </c>
      <c r="BJ63" s="13"/>
      <c r="BK63" s="13"/>
      <c r="BL63" s="13"/>
      <c r="BM63" s="13"/>
      <c r="BN63" s="13"/>
    </row>
    <row r="64" spans="1:66" s="12" customFormat="1" ht="15" customHeight="1" x14ac:dyDescent="0.25">
      <c r="A64" s="9" t="s">
        <v>67</v>
      </c>
      <c r="B64" s="16">
        <v>223950.32841999977</v>
      </c>
      <c r="C64" s="16">
        <v>212143.53187999999</v>
      </c>
      <c r="D64" s="16">
        <f>B64-C64</f>
        <v>11806.796539999777</v>
      </c>
      <c r="E64" s="16">
        <f>D64/C64*100</f>
        <v>5.5654756170828472</v>
      </c>
      <c r="F64" s="16"/>
      <c r="G64" s="16">
        <v>107558.09102000001</v>
      </c>
      <c r="H64" s="16">
        <v>109042</v>
      </c>
      <c r="I64" s="16">
        <f>G64-H64</f>
        <v>-1483.9089799999929</v>
      </c>
      <c r="J64" s="16">
        <f>I64/H64*100</f>
        <v>-1.3608600172410565</v>
      </c>
      <c r="K64" s="16"/>
      <c r="L64" s="16">
        <v>50307.930780000002</v>
      </c>
      <c r="M64" s="16">
        <v>50930</v>
      </c>
      <c r="N64" s="16">
        <f>L64-M64</f>
        <v>-622.06921999999759</v>
      </c>
      <c r="O64" s="16">
        <f>N64/M64*100</f>
        <v>-1.2214200274887053</v>
      </c>
      <c r="P64" s="16"/>
      <c r="Q64" s="16">
        <v>188389.93119</v>
      </c>
      <c r="R64" s="16">
        <v>185314</v>
      </c>
      <c r="S64" s="16">
        <v>40785.206000000006</v>
      </c>
      <c r="T64" s="16">
        <v>14.088992828294977</v>
      </c>
      <c r="U64" s="16"/>
      <c r="V64" s="16">
        <v>64966.510229999993</v>
      </c>
      <c r="W64" s="16">
        <v>58761</v>
      </c>
      <c r="X64" s="16">
        <f>V64-W64</f>
        <v>6205.5102299999926</v>
      </c>
      <c r="Y64" s="16">
        <f>X64/W64*100</f>
        <v>10.560593301679672</v>
      </c>
      <c r="Z64" s="16"/>
      <c r="AA64" s="16">
        <v>40601.017039999992</v>
      </c>
      <c r="AB64" s="16">
        <v>39026</v>
      </c>
      <c r="AC64" s="16">
        <f>AA64-AB64</f>
        <v>1575.0170399999915</v>
      </c>
      <c r="AD64" s="16">
        <f>AC64/AB64*100</f>
        <v>4.0358146876441134</v>
      </c>
      <c r="AE64" s="16"/>
      <c r="AF64" s="16">
        <v>34899.483949999994</v>
      </c>
      <c r="AG64" s="16">
        <v>32771.961350000005</v>
      </c>
      <c r="AH64" s="16">
        <f>AF64-AG64</f>
        <v>2127.5225999999893</v>
      </c>
      <c r="AI64" s="16">
        <f>AH64/AG64*100</f>
        <v>6.4918989049155247</v>
      </c>
      <c r="AJ64" s="16"/>
      <c r="AK64" s="16">
        <v>63692.8606</v>
      </c>
      <c r="AL64" s="16">
        <v>61996</v>
      </c>
      <c r="AM64" s="16">
        <f>AK64-AL64</f>
        <v>1696.8606</v>
      </c>
      <c r="AN64" s="16">
        <f>AM64/AL64*100</f>
        <v>2.7370485192593068</v>
      </c>
      <c r="AO64" s="16"/>
      <c r="AP64" s="16">
        <v>34716.688999999998</v>
      </c>
      <c r="AQ64" s="16">
        <v>36077.525999999998</v>
      </c>
      <c r="AR64" s="16">
        <f>AP64-AQ64</f>
        <v>-1360.8369999999995</v>
      </c>
      <c r="AS64" s="16">
        <f>AR64/AQ64*100</f>
        <v>-3.7719798192370502</v>
      </c>
      <c r="AT64" s="16"/>
      <c r="AU64" s="16">
        <v>75478.3943</v>
      </c>
      <c r="AV64" s="16">
        <v>69106.445030000003</v>
      </c>
      <c r="AW64" s="16">
        <f>AU64-AV64</f>
        <v>6371.9492699999973</v>
      </c>
      <c r="AX64" s="16">
        <f>AW64/AV64*100</f>
        <v>9.2204848147431857</v>
      </c>
      <c r="AY64" s="16"/>
      <c r="AZ64" s="18"/>
      <c r="BA64" s="18"/>
      <c r="BB64" s="18">
        <f>AZ64-BA64</f>
        <v>0</v>
      </c>
      <c r="BC64" s="16">
        <f t="shared" si="52"/>
        <v>0</v>
      </c>
      <c r="BD64" s="16"/>
      <c r="BE64" s="16">
        <f t="shared" si="53"/>
        <v>884561.23652999988</v>
      </c>
      <c r="BF64" s="16">
        <f t="shared" si="53"/>
        <v>855168.46426000004</v>
      </c>
      <c r="BG64" s="27">
        <f>BE64-BF64</f>
        <v>29392.772269999841</v>
      </c>
      <c r="BH64" s="27">
        <f>BG64/BF64*100</f>
        <v>3.4370739215031962</v>
      </c>
      <c r="BJ64" s="13"/>
      <c r="BK64" s="13"/>
      <c r="BL64" s="13"/>
      <c r="BM64" s="13"/>
      <c r="BN64" s="13"/>
    </row>
    <row r="65" spans="1:66" s="12" customFormat="1" ht="15" customHeight="1" x14ac:dyDescent="0.25">
      <c r="A65" s="9" t="s">
        <v>68</v>
      </c>
      <c r="B65" s="16">
        <v>216.02326000000002</v>
      </c>
      <c r="C65" s="16">
        <v>270.19084000000004</v>
      </c>
      <c r="D65" s="16">
        <f>B65-C65</f>
        <v>-54.167580000000015</v>
      </c>
      <c r="E65" s="16">
        <f>D65/C65*100</f>
        <v>-20.047896516403004</v>
      </c>
      <c r="F65" s="16"/>
      <c r="G65" s="16">
        <v>0</v>
      </c>
      <c r="H65" s="16">
        <v>0</v>
      </c>
      <c r="I65" s="16">
        <f>G65-H65</f>
        <v>0</v>
      </c>
      <c r="J65" s="16"/>
      <c r="K65" s="16"/>
      <c r="L65" s="16">
        <v>115.8451</v>
      </c>
      <c r="M65" s="16">
        <v>117</v>
      </c>
      <c r="N65" s="16">
        <f>L65-M65</f>
        <v>-1.1548999999999978</v>
      </c>
      <c r="O65" s="16">
        <f>N65/M65*100</f>
        <v>-0.98709401709401523</v>
      </c>
      <c r="P65" s="16"/>
      <c r="Q65" s="16">
        <v>265.79379999999998</v>
      </c>
      <c r="R65" s="16">
        <v>251</v>
      </c>
      <c r="S65" s="16">
        <v>-10.298000000000002</v>
      </c>
      <c r="T65" s="16">
        <v>-1.6615868170237624</v>
      </c>
      <c r="U65" s="16"/>
      <c r="V65" s="16">
        <v>146.79170000000002</v>
      </c>
      <c r="W65" s="16">
        <v>143</v>
      </c>
      <c r="X65" s="16">
        <f>V65-W65</f>
        <v>3.7917000000000201</v>
      </c>
      <c r="Y65" s="16">
        <f>X65/W65*100</f>
        <v>2.6515384615384758</v>
      </c>
      <c r="Z65" s="16"/>
      <c r="AA65" s="16">
        <v>119.395</v>
      </c>
      <c r="AB65" s="16">
        <v>123</v>
      </c>
      <c r="AC65" s="16">
        <f>AA65-AB65</f>
        <v>-3.605000000000004</v>
      </c>
      <c r="AD65" s="16">
        <f>AC65/AB65*100</f>
        <v>-2.9308943089430923</v>
      </c>
      <c r="AE65" s="16"/>
      <c r="AF65" s="16">
        <v>128.72163</v>
      </c>
      <c r="AG65" s="16">
        <v>148.6533</v>
      </c>
      <c r="AH65" s="16">
        <f>AF65-AG65</f>
        <v>-19.931669999999997</v>
      </c>
      <c r="AI65" s="16">
        <f>AH65/AG65*100</f>
        <v>-13.408158446532969</v>
      </c>
      <c r="AJ65" s="16"/>
      <c r="AK65" s="16">
        <v>76.572999999999993</v>
      </c>
      <c r="AL65" s="16">
        <v>80</v>
      </c>
      <c r="AM65" s="16">
        <f>AK65-AL65</f>
        <v>-3.4270000000000067</v>
      </c>
      <c r="AN65" s="16">
        <f>AM65/AL65*100</f>
        <v>-4.2837500000000084</v>
      </c>
      <c r="AO65" s="16"/>
      <c r="AP65" s="16">
        <v>76.89</v>
      </c>
      <c r="AQ65" s="16">
        <v>74.171999999999997</v>
      </c>
      <c r="AR65" s="16">
        <f>AP65-AQ65</f>
        <v>2.7180000000000035</v>
      </c>
      <c r="AS65" s="16">
        <f>AR65/AQ65*100</f>
        <v>3.6644555897104079</v>
      </c>
      <c r="AT65" s="16"/>
      <c r="AU65" s="16">
        <v>182.94974999999997</v>
      </c>
      <c r="AV65" s="16">
        <v>196.61147</v>
      </c>
      <c r="AW65" s="16">
        <f>AU65-AV65</f>
        <v>-13.661720000000031</v>
      </c>
      <c r="AX65" s="16">
        <f>AW65/AV65*100</f>
        <v>-6.9485874857657244</v>
      </c>
      <c r="AY65" s="16"/>
      <c r="AZ65" s="18"/>
      <c r="BA65" s="18"/>
      <c r="BB65" s="18">
        <f>AZ65-BA65</f>
        <v>0</v>
      </c>
      <c r="BC65" s="16">
        <f t="shared" si="52"/>
        <v>0</v>
      </c>
      <c r="BD65" s="16"/>
      <c r="BE65" s="16">
        <f t="shared" si="53"/>
        <v>1328.98324</v>
      </c>
      <c r="BF65" s="16">
        <f t="shared" si="53"/>
        <v>1403.62761</v>
      </c>
      <c r="BG65" s="27">
        <f>BE65-BF65</f>
        <v>-74.644369999999981</v>
      </c>
      <c r="BH65" s="27">
        <f>BG65/BF65*100</f>
        <v>-5.3179610794347356</v>
      </c>
      <c r="BJ65" s="13"/>
      <c r="BK65" s="13"/>
      <c r="BL65" s="13"/>
      <c r="BM65" s="13"/>
      <c r="BN65" s="13"/>
    </row>
    <row r="66" spans="1:66" s="37" customFormat="1" ht="15" customHeight="1" x14ac:dyDescent="0.25">
      <c r="A66" s="39" t="s">
        <v>69</v>
      </c>
      <c r="B66" s="15">
        <f>SUM(B63-B64-B65)/B63*100</f>
        <v>28.457832711025816</v>
      </c>
      <c r="C66" s="15">
        <f>SUM(C63-C64-C65)/C63*100</f>
        <v>27.236997797942518</v>
      </c>
      <c r="D66" s="40" t="s">
        <v>1</v>
      </c>
      <c r="E66" s="15">
        <f>B66-C66</f>
        <v>1.2208349130832978</v>
      </c>
      <c r="F66" s="15"/>
      <c r="G66" s="15">
        <f>SUM(G63-G64-G65)/G63*100</f>
        <v>5.6506676658991175</v>
      </c>
      <c r="H66" s="15">
        <f>SUM(H63-H64-H65)/H63*100</f>
        <v>5.9244752348825367</v>
      </c>
      <c r="I66" s="40" t="s">
        <v>1</v>
      </c>
      <c r="J66" s="15">
        <f>G66-H66</f>
        <v>-0.27380756898341918</v>
      </c>
      <c r="K66" s="15"/>
      <c r="L66" s="15">
        <f>SUM(L63-L64-L65)/L63*100</f>
        <v>9.730046669400938</v>
      </c>
      <c r="M66" s="15">
        <f>SUM(M63-M64-M65)/M63*100</f>
        <v>8.8039303260384099</v>
      </c>
      <c r="N66" s="40" t="s">
        <v>1</v>
      </c>
      <c r="O66" s="15">
        <f>L66-M66</f>
        <v>0.92611634336252813</v>
      </c>
      <c r="P66" s="15"/>
      <c r="Q66" s="15">
        <f>SUM(Q63-Q64-Q65)/Q63*100</f>
        <v>11.289952661424921</v>
      </c>
      <c r="R66" s="15">
        <f>SUM(R63-R64-R65)/R63*100</f>
        <v>10.768547595682037</v>
      </c>
      <c r="S66" s="15"/>
      <c r="T66" s="15">
        <f>Q66-R66</f>
        <v>0.52140506574288459</v>
      </c>
      <c r="U66" s="15"/>
      <c r="V66" s="15">
        <f>SUM(V63-V64-V65)/V63*100</f>
        <v>9.5497430619930164</v>
      </c>
      <c r="W66" s="15">
        <f>SUM(W63-W64-W65)/W63*100</f>
        <v>12.175466122440268</v>
      </c>
      <c r="X66" s="40" t="s">
        <v>1</v>
      </c>
      <c r="Y66" s="15">
        <f>V66-W66</f>
        <v>-2.6257230604472515</v>
      </c>
      <c r="Z66" s="15"/>
      <c r="AA66" s="15">
        <f>SUM(AA63-AA64-AA65)/AA63*100</f>
        <v>9.4357061727092244</v>
      </c>
      <c r="AB66" s="15">
        <f>SUM(AB63-AB64-AB65)/AB63*100</f>
        <v>9.6637976786579589</v>
      </c>
      <c r="AC66" s="40" t="s">
        <v>1</v>
      </c>
      <c r="AD66" s="15">
        <f>AA66-AB66</f>
        <v>-0.22809150594873451</v>
      </c>
      <c r="AE66" s="15"/>
      <c r="AF66" s="15">
        <f>SUM(AF63-AF64-AF65)/AF63*100</f>
        <v>8.2539395293519906</v>
      </c>
      <c r="AG66" s="15">
        <f>SUM(AG63-AG64-AG65)/AG63*100</f>
        <v>8.9937119201636406</v>
      </c>
      <c r="AH66" s="40" t="s">
        <v>1</v>
      </c>
      <c r="AI66" s="15">
        <f>AF66-AG66</f>
        <v>-0.73977239081165003</v>
      </c>
      <c r="AJ66" s="15"/>
      <c r="AK66" s="15">
        <f>SUM(AK63-AK64-AK65)/AK63*100</f>
        <v>14.388406943301804</v>
      </c>
      <c r="AL66" s="15">
        <f>SUM(AL63-AL64-AL65)/AL63*100</f>
        <v>16.132780307226717</v>
      </c>
      <c r="AM66" s="40" t="s">
        <v>1</v>
      </c>
      <c r="AN66" s="15">
        <f>AK66-AL66</f>
        <v>-1.7443733639249128</v>
      </c>
      <c r="AO66" s="15"/>
      <c r="AP66" s="15">
        <f>SUM(AP63-AP64-AP65)/AP63*100</f>
        <v>11.218991652957589</v>
      </c>
      <c r="AQ66" s="15">
        <f>SUM(AQ63-AQ64-AQ65)/AQ63*100</f>
        <v>7.362721332479186</v>
      </c>
      <c r="AR66" s="40" t="s">
        <v>1</v>
      </c>
      <c r="AS66" s="15">
        <f>AP66-AQ66</f>
        <v>3.8562703204784032</v>
      </c>
      <c r="AT66" s="15"/>
      <c r="AU66" s="15">
        <f>SUM(AU63-AU64-AU65)/AU63*100</f>
        <v>10.948537937732363</v>
      </c>
      <c r="AV66" s="15">
        <f>SUM(AV63-AV64-AV65)/AV63*100</f>
        <v>12.63292761333266</v>
      </c>
      <c r="AW66" s="40" t="s">
        <v>1</v>
      </c>
      <c r="AX66" s="15">
        <f>AU66-AV66</f>
        <v>-1.684389675600297</v>
      </c>
      <c r="AY66" s="15"/>
      <c r="AZ66" s="19"/>
      <c r="BA66" s="19"/>
      <c r="BB66" s="41"/>
      <c r="BC66" s="15">
        <f t="shared" si="52"/>
        <v>0</v>
      </c>
      <c r="BD66" s="15"/>
      <c r="BE66" s="15">
        <f>(BE63-BE64-BE65)/BE63*100</f>
        <v>15.599778774103232</v>
      </c>
      <c r="BF66" s="15">
        <f>(BF63-BF64-BF65)/BF63*100</f>
        <v>15.250939048124673</v>
      </c>
      <c r="BG66" s="15"/>
      <c r="BH66" s="15">
        <f>BE66-BF66</f>
        <v>0.34883972597855895</v>
      </c>
      <c r="BJ66" s="42"/>
      <c r="BK66" s="42"/>
      <c r="BL66" s="42"/>
      <c r="BM66" s="42"/>
      <c r="BN66" s="42"/>
    </row>
    <row r="67" spans="1:66" s="37" customFormat="1" ht="15" customHeight="1" x14ac:dyDescent="0.25">
      <c r="A67" s="39" t="s">
        <v>70</v>
      </c>
      <c r="B67" s="15">
        <f>B12/(B64+B65)</f>
        <v>12.873563507067033</v>
      </c>
      <c r="C67" s="15">
        <f>C12/(C64+C65)</f>
        <v>13.425621675861187</v>
      </c>
      <c r="D67" s="15">
        <f>B67-C67</f>
        <v>-0.55205816879415437</v>
      </c>
      <c r="E67" s="16">
        <f>D67/C67*100</f>
        <v>-4.1119747161260785</v>
      </c>
      <c r="F67" s="15"/>
      <c r="G67" s="15">
        <f>G12/(G64+G65)</f>
        <v>14.62581993964065</v>
      </c>
      <c r="H67" s="15">
        <f>H12/(H64+H65)</f>
        <v>12.028316887071037</v>
      </c>
      <c r="I67" s="15">
        <f>G67-H67</f>
        <v>2.5975030525696123</v>
      </c>
      <c r="J67" s="16">
        <f>I67/H67*100</f>
        <v>21.59490040839886</v>
      </c>
      <c r="K67" s="15"/>
      <c r="L67" s="15">
        <f>L12/(L64+L65)</f>
        <v>11.914094807570367</v>
      </c>
      <c r="M67" s="15">
        <f>M12/(M64+M65)</f>
        <v>10.875132916723803</v>
      </c>
      <c r="N67" s="15">
        <f>L67-M67</f>
        <v>1.0389618908465632</v>
      </c>
      <c r="O67" s="16">
        <f>N67/M67*100</f>
        <v>9.5535557937765088</v>
      </c>
      <c r="P67" s="15"/>
      <c r="Q67" s="15">
        <f>Q12/(Q64+Q65)</f>
        <v>13.472070602282123</v>
      </c>
      <c r="R67" s="15">
        <f>R12/(R64+R65)</f>
        <v>11.741567483092179</v>
      </c>
      <c r="S67" s="15">
        <v>2.0156132398417306</v>
      </c>
      <c r="T67" s="16">
        <v>24.185096872976438</v>
      </c>
      <c r="U67" s="15"/>
      <c r="V67" s="15">
        <f>V12/(V64+V65)</f>
        <v>11.135282997158857</v>
      </c>
      <c r="W67" s="15">
        <f>W12/(W64+W65)</f>
        <v>13.461888157001223</v>
      </c>
      <c r="X67" s="15">
        <f>V67-W67</f>
        <v>-2.3266051598423658</v>
      </c>
      <c r="Y67" s="16">
        <f>X67/W67*100</f>
        <v>-17.282903651464014</v>
      </c>
      <c r="Z67" s="15"/>
      <c r="AA67" s="15">
        <f>AA12/(AA64+AA65)</f>
        <v>10.555220382784714</v>
      </c>
      <c r="AB67" s="15">
        <f>AB12/(AB64+AB65)</f>
        <v>9.1909806125316109</v>
      </c>
      <c r="AC67" s="15">
        <f>AA67-AB67</f>
        <v>1.3642397702531035</v>
      </c>
      <c r="AD67" s="16">
        <f>AC67/AB67*100</f>
        <v>14.843245000353997</v>
      </c>
      <c r="AE67" s="15"/>
      <c r="AF67" s="15">
        <f>AF12/(AF64+AF65)</f>
        <v>11.016854471709996</v>
      </c>
      <c r="AG67" s="15">
        <f>AG12/(AG64+AG65)</f>
        <v>10.67635412451207</v>
      </c>
      <c r="AH67" s="15">
        <f>AF67-AG67</f>
        <v>0.34050034719792599</v>
      </c>
      <c r="AI67" s="16">
        <f>AH67/AG67*100</f>
        <v>3.189294240588779</v>
      </c>
      <c r="AJ67" s="15"/>
      <c r="AK67" s="15">
        <f>AK12/(AK64+AK65)</f>
        <v>9.8329005791890864</v>
      </c>
      <c r="AL67" s="15">
        <f>AL12/(AL64+AL65)</f>
        <v>8.8984622076164701</v>
      </c>
      <c r="AM67" s="15">
        <f>AK67-AL67</f>
        <v>0.93443837157261633</v>
      </c>
      <c r="AN67" s="16">
        <f>AM67/AL67*100</f>
        <v>10.501121989064599</v>
      </c>
      <c r="AO67" s="15"/>
      <c r="AP67" s="15">
        <f>AP12/(AP64+AP65)</f>
        <v>15.178112357167972</v>
      </c>
      <c r="AQ67" s="15">
        <f>AQ12/(AQ64+AQ65)</f>
        <v>14.255686966626023</v>
      </c>
      <c r="AR67" s="15">
        <f>AP67-AQ67</f>
        <v>0.9224253905419495</v>
      </c>
      <c r="AS67" s="16">
        <f>AR67/AQ67*100</f>
        <v>6.4705783221912689</v>
      </c>
      <c r="AT67" s="15"/>
      <c r="AU67" s="15">
        <f>AU12/(AU64+AU65)</f>
        <v>14.780761654735633</v>
      </c>
      <c r="AV67" s="15">
        <f>AV12/(AV64+AV65)</f>
        <v>14.670592775370592</v>
      </c>
      <c r="AW67" s="15">
        <f>AU67-AV67</f>
        <v>0.11016887936504105</v>
      </c>
      <c r="AX67" s="16">
        <f>AW67/AV67*100</f>
        <v>0.75095042887425589</v>
      </c>
      <c r="AY67" s="15"/>
      <c r="AZ67" s="19"/>
      <c r="BA67" s="19"/>
      <c r="BB67" s="19">
        <f>AZ67-BA67</f>
        <v>0</v>
      </c>
      <c r="BC67" s="15">
        <f t="shared" si="52"/>
        <v>0</v>
      </c>
      <c r="BD67" s="15"/>
      <c r="BE67" s="15">
        <f>BE12/(BE64+BE65)</f>
        <v>12.965306959446986</v>
      </c>
      <c r="BF67" s="15">
        <f>BF12/(BF64+BF65)</f>
        <v>12.316055315027807</v>
      </c>
      <c r="BG67" s="28">
        <f>BE67-BF67</f>
        <v>0.64925164441917893</v>
      </c>
      <c r="BH67" s="27">
        <f t="shared" ref="BH67:BH75" si="54">BG67/BF67*100</f>
        <v>5.2715875969392156</v>
      </c>
      <c r="BJ67" s="42"/>
      <c r="BK67" s="42"/>
      <c r="BL67" s="42"/>
      <c r="BM67" s="42"/>
      <c r="BN67" s="42"/>
    </row>
    <row r="68" spans="1:66" s="37" customFormat="1" ht="15" customHeight="1" x14ac:dyDescent="0.25">
      <c r="A68" s="39" t="s">
        <v>71</v>
      </c>
      <c r="B68" s="15">
        <f>B21/B63</f>
        <v>8.3728390988975541</v>
      </c>
      <c r="C68" s="15">
        <f>C21/C63</f>
        <v>10.028209170278513</v>
      </c>
      <c r="D68" s="15">
        <f>B68-C68</f>
        <v>-1.6553700713809594</v>
      </c>
      <c r="E68" s="16">
        <f>D68/C68*100</f>
        <v>-16.507135454325439</v>
      </c>
      <c r="F68" s="15"/>
      <c r="G68" s="15">
        <f>G21/G63</f>
        <v>10.8621002460436</v>
      </c>
      <c r="H68" s="15">
        <f>H21/H63</f>
        <v>9.759200320941428</v>
      </c>
      <c r="I68" s="15">
        <f>G68-H68</f>
        <v>1.1028999251021716</v>
      </c>
      <c r="J68" s="16">
        <f>I68/H68*100</f>
        <v>11.301130101157506</v>
      </c>
      <c r="K68" s="15"/>
      <c r="L68" s="15">
        <f>L21/L63</f>
        <v>8.338366899831664</v>
      </c>
      <c r="M68" s="15">
        <f>M21/M63</f>
        <v>8.4367824921840118</v>
      </c>
      <c r="N68" s="15">
        <f>L68-M68</f>
        <v>-9.8415592352347758E-2</v>
      </c>
      <c r="O68" s="16">
        <f>N68/M68*100</f>
        <v>-1.1665062177852961</v>
      </c>
      <c r="P68" s="15"/>
      <c r="Q68" s="15">
        <f>Q21/Q63</f>
        <v>10.931896453679595</v>
      </c>
      <c r="R68" s="15">
        <f>R21/R63</f>
        <v>10.115272203140334</v>
      </c>
      <c r="S68" s="15">
        <v>0.96863172234113648</v>
      </c>
      <c r="T68" s="16">
        <v>16.84798430625694</v>
      </c>
      <c r="U68" s="15"/>
      <c r="V68" s="15">
        <f>V21/V63</f>
        <v>7.8128904943016177</v>
      </c>
      <c r="W68" s="15">
        <f>W21/W63</f>
        <v>10.631881608047051</v>
      </c>
      <c r="X68" s="15">
        <f>V68-W68</f>
        <v>-2.8189911137454331</v>
      </c>
      <c r="Y68" s="16">
        <f>X68/W68*100</f>
        <v>-26.51450813383585</v>
      </c>
      <c r="Z68" s="15"/>
      <c r="AA68" s="15">
        <f>AA21/AA63</f>
        <v>6.9635288238246131</v>
      </c>
      <c r="AB68" s="15">
        <f>AB21/AB63</f>
        <v>5.9106107944712374</v>
      </c>
      <c r="AC68" s="15">
        <f>AA68-AB68</f>
        <v>1.0529180293533758</v>
      </c>
      <c r="AD68" s="16">
        <f>AC68/AB68*100</f>
        <v>17.814030833129312</v>
      </c>
      <c r="AE68" s="15"/>
      <c r="AF68" s="15">
        <f>AF21/AF63</f>
        <v>6.6177883394180164</v>
      </c>
      <c r="AG68" s="15">
        <f>AG21/AG63</f>
        <v>6.0711488914690106</v>
      </c>
      <c r="AH68" s="15">
        <f>AF68-AG68</f>
        <v>0.54663944794900576</v>
      </c>
      <c r="AI68" s="16">
        <f>AH68/AG68*100</f>
        <v>9.0038880238487735</v>
      </c>
      <c r="AJ68" s="15"/>
      <c r="AK68" s="15">
        <f>AK21/AK63</f>
        <v>6.2564336775746625</v>
      </c>
      <c r="AL68" s="15">
        <f>AL21/AL63</f>
        <v>5.6214626369617786</v>
      </c>
      <c r="AM68" s="15">
        <f>AK68-AL68</f>
        <v>0.6349710406128839</v>
      </c>
      <c r="AN68" s="16">
        <f>AM68/AL68*100</f>
        <v>11.295477380528594</v>
      </c>
      <c r="AO68" s="15"/>
      <c r="AP68" s="15">
        <f>AP21/AP63</f>
        <v>9.3975638813525713</v>
      </c>
      <c r="AQ68" s="15">
        <f>AQ21/AQ63</f>
        <v>9.2392384368994236</v>
      </c>
      <c r="AR68" s="15">
        <f>AP68-AQ68</f>
        <v>0.15832544445314767</v>
      </c>
      <c r="AS68" s="16">
        <f>AR68/AQ68*100</f>
        <v>1.713620073066106</v>
      </c>
      <c r="AT68" s="15"/>
      <c r="AU68" s="15">
        <f>AU21/AU63</f>
        <v>8.7143888155751554</v>
      </c>
      <c r="AV68" s="15">
        <f>AV21/AV63</f>
        <v>9.495639024759214</v>
      </c>
      <c r="AW68" s="15">
        <f>AU68-AV68</f>
        <v>-0.78125020918405852</v>
      </c>
      <c r="AX68" s="16">
        <f>AW68/AV68*100</f>
        <v>-8.2274632296678849</v>
      </c>
      <c r="AY68" s="15"/>
      <c r="AZ68" s="43"/>
      <c r="BA68" s="43"/>
      <c r="BB68" s="19">
        <f>AZ68-BA68</f>
        <v>0</v>
      </c>
      <c r="BC68" s="15">
        <f t="shared" si="52"/>
        <v>0</v>
      </c>
      <c r="BD68" s="15"/>
      <c r="BE68" s="28">
        <f>BE20/BE63</f>
        <v>10.305690896678659</v>
      </c>
      <c r="BF68" s="28">
        <f>BF20/BF63</f>
        <v>9.6113562696925303</v>
      </c>
      <c r="BG68" s="28">
        <f>BE68-BF68</f>
        <v>0.69433462698612836</v>
      </c>
      <c r="BH68" s="27">
        <f t="shared" si="54"/>
        <v>7.2241066453396616</v>
      </c>
      <c r="BJ68" s="42"/>
      <c r="BK68" s="42"/>
      <c r="BL68" s="42"/>
      <c r="BM68" s="42"/>
      <c r="BN68" s="42"/>
    </row>
    <row r="69" spans="1:66" s="37" customFormat="1" ht="15" hidden="1" customHeight="1" x14ac:dyDescent="0.25">
      <c r="A69" s="39" t="s">
        <v>72</v>
      </c>
      <c r="B69" s="15"/>
      <c r="C69" s="15"/>
      <c r="D69" s="15"/>
      <c r="E69" s="16">
        <v>0</v>
      </c>
      <c r="F69" s="15"/>
      <c r="G69" s="15"/>
      <c r="H69" s="15"/>
      <c r="I69" s="15"/>
      <c r="J69" s="16">
        <f>G69-H69</f>
        <v>0</v>
      </c>
      <c r="K69" s="15"/>
      <c r="L69" s="15"/>
      <c r="M69" s="15"/>
      <c r="N69" s="15"/>
      <c r="O69" s="16">
        <f>L69-M69</f>
        <v>0</v>
      </c>
      <c r="P69" s="15"/>
      <c r="Q69" s="15"/>
      <c r="R69" s="15"/>
      <c r="S69" s="15"/>
      <c r="T69" s="16">
        <f>Q69-R69</f>
        <v>0</v>
      </c>
      <c r="U69" s="15"/>
      <c r="V69" s="15"/>
      <c r="W69" s="15"/>
      <c r="X69" s="15"/>
      <c r="Y69" s="16">
        <v>-16</v>
      </c>
      <c r="Z69" s="15"/>
      <c r="AA69" s="15"/>
      <c r="AB69" s="15"/>
      <c r="AC69" s="15"/>
      <c r="AD69" s="16">
        <v>0</v>
      </c>
      <c r="AE69" s="15"/>
      <c r="AF69" s="15">
        <v>26</v>
      </c>
      <c r="AG69" s="15">
        <v>26</v>
      </c>
      <c r="AH69" s="15"/>
      <c r="AI69" s="16">
        <v>-6</v>
      </c>
      <c r="AJ69" s="15"/>
      <c r="AK69" s="15">
        <v>53</v>
      </c>
      <c r="AL69" s="15">
        <v>53</v>
      </c>
      <c r="AM69" s="15"/>
      <c r="AN69" s="16">
        <v>-2</v>
      </c>
      <c r="AO69" s="15"/>
      <c r="AP69" s="15"/>
      <c r="AQ69" s="15"/>
      <c r="AR69" s="15"/>
      <c r="AS69" s="16">
        <v>-5</v>
      </c>
      <c r="AT69" s="15"/>
      <c r="AU69" s="15"/>
      <c r="AV69" s="15"/>
      <c r="AW69" s="15"/>
      <c r="AX69" s="16">
        <v>-7</v>
      </c>
      <c r="AY69" s="15"/>
      <c r="AZ69" s="19"/>
      <c r="BA69" s="19"/>
      <c r="BB69" s="19"/>
      <c r="BC69" s="15">
        <f t="shared" si="52"/>
        <v>0</v>
      </c>
      <c r="BD69" s="15"/>
      <c r="BE69" s="15">
        <v>55</v>
      </c>
      <c r="BF69" s="15">
        <f>'[7]REG V'!$AX$97</f>
        <v>66.727272727272734</v>
      </c>
      <c r="BG69" s="15">
        <v>0.29623810606962575</v>
      </c>
      <c r="BH69" s="27">
        <f t="shared" si="54"/>
        <v>0.44395356495447996</v>
      </c>
      <c r="BJ69" s="42"/>
      <c r="BK69" s="42"/>
      <c r="BL69" s="42"/>
      <c r="BM69" s="42"/>
      <c r="BN69" s="42"/>
    </row>
    <row r="70" spans="1:66" s="37" customFormat="1" ht="15" customHeight="1" x14ac:dyDescent="0.25">
      <c r="A70" s="39" t="s">
        <v>86</v>
      </c>
      <c r="B70" s="15">
        <v>80.91</v>
      </c>
      <c r="C70" s="15">
        <v>87.1</v>
      </c>
      <c r="D70" s="15"/>
      <c r="E70" s="15">
        <f>B70-C70</f>
        <v>-6.1899999999999977</v>
      </c>
      <c r="F70" s="15"/>
      <c r="G70" s="15">
        <v>97.57</v>
      </c>
      <c r="H70" s="15">
        <v>96.47</v>
      </c>
      <c r="I70" s="15"/>
      <c r="J70" s="15">
        <f>G70-H70</f>
        <v>1.0999999999999943</v>
      </c>
      <c r="K70" s="15"/>
      <c r="L70" s="15">
        <v>100</v>
      </c>
      <c r="M70" s="15">
        <v>100</v>
      </c>
      <c r="N70" s="15"/>
      <c r="O70" s="15">
        <f>L70-M70</f>
        <v>0</v>
      </c>
      <c r="P70" s="15"/>
      <c r="Q70" s="15">
        <v>100</v>
      </c>
      <c r="R70" s="15">
        <v>100</v>
      </c>
      <c r="S70" s="15"/>
      <c r="T70" s="15">
        <f>Q70-R70</f>
        <v>0</v>
      </c>
      <c r="U70" s="15"/>
      <c r="V70" s="15">
        <v>95.22</v>
      </c>
      <c r="W70" s="15">
        <v>97.48</v>
      </c>
      <c r="X70" s="15"/>
      <c r="Y70" s="15">
        <f>V70-W70</f>
        <v>-2.2600000000000051</v>
      </c>
      <c r="Z70" s="15"/>
      <c r="AA70" s="15">
        <v>99.53</v>
      </c>
      <c r="AB70" s="15">
        <v>99.78</v>
      </c>
      <c r="AC70" s="15">
        <f t="shared" ref="AC70:AC75" si="55">AA70-AB70</f>
        <v>-0.25</v>
      </c>
      <c r="AD70" s="15">
        <f>AA70-AB70</f>
        <v>-0.25</v>
      </c>
      <c r="AE70" s="15"/>
      <c r="AF70" s="15">
        <v>100</v>
      </c>
      <c r="AG70" s="15">
        <v>100</v>
      </c>
      <c r="AH70" s="15"/>
      <c r="AI70" s="15">
        <f>AF70-AG70</f>
        <v>0</v>
      </c>
      <c r="AJ70" s="15"/>
      <c r="AK70" s="15">
        <v>94.88</v>
      </c>
      <c r="AL70" s="15">
        <v>95.4</v>
      </c>
      <c r="AM70" s="15"/>
      <c r="AN70" s="15">
        <f>AK70-AL70</f>
        <v>-0.52000000000001023</v>
      </c>
      <c r="AO70" s="15"/>
      <c r="AP70" s="15">
        <v>96.41</v>
      </c>
      <c r="AQ70" s="15">
        <v>93.54</v>
      </c>
      <c r="AR70" s="15"/>
      <c r="AS70" s="15">
        <f>AP70-AQ70</f>
        <v>2.8699999999999903</v>
      </c>
      <c r="AT70" s="15"/>
      <c r="AU70" s="15">
        <v>100</v>
      </c>
      <c r="AV70" s="15">
        <v>96.95</v>
      </c>
      <c r="AW70" s="15"/>
      <c r="AX70" s="15">
        <f>AU70-AV70</f>
        <v>3.0499999999999972</v>
      </c>
      <c r="AY70" s="15"/>
      <c r="AZ70" s="19"/>
      <c r="BA70" s="19"/>
      <c r="BB70" s="19"/>
      <c r="BC70" s="15">
        <f t="shared" si="52"/>
        <v>0</v>
      </c>
      <c r="BD70" s="15"/>
      <c r="BE70" s="15">
        <f>(B70+G70+L70+Q70+V70+AA70+AF70+AK70+AP70+AU70+AZ70)/10</f>
        <v>96.451999999999998</v>
      </c>
      <c r="BF70" s="15">
        <f>(C70+H70+M70+R70+W70+AB70+AG70+AL70+AQ70+AV70+BA70)/10</f>
        <v>96.671999999999997</v>
      </c>
      <c r="BG70" s="15"/>
      <c r="BH70" s="28">
        <f t="shared" si="54"/>
        <v>0</v>
      </c>
      <c r="BJ70" s="44"/>
      <c r="BK70" s="44"/>
      <c r="BL70" s="44"/>
      <c r="BM70" s="44"/>
      <c r="BN70" s="44"/>
    </row>
    <row r="71" spans="1:66" s="12" customFormat="1" ht="15" customHeight="1" x14ac:dyDescent="0.25">
      <c r="A71" s="9" t="s">
        <v>73</v>
      </c>
      <c r="B71" s="16">
        <v>199990</v>
      </c>
      <c r="C71" s="16">
        <v>196820</v>
      </c>
      <c r="D71" s="16">
        <f>B71-C71</f>
        <v>3170</v>
      </c>
      <c r="E71" s="16">
        <f>D71/C71*100</f>
        <v>1.6106086779798801</v>
      </c>
      <c r="F71" s="16"/>
      <c r="G71" s="16">
        <v>121977</v>
      </c>
      <c r="H71" s="16">
        <v>119543</v>
      </c>
      <c r="I71" s="16">
        <f>G71-H71</f>
        <v>2434</v>
      </c>
      <c r="J71" s="16">
        <f>I71/H71*100</f>
        <v>2.0360874329739089</v>
      </c>
      <c r="K71" s="16"/>
      <c r="L71" s="16">
        <v>91877</v>
      </c>
      <c r="M71" s="16">
        <v>90776</v>
      </c>
      <c r="N71" s="16">
        <f>L71-M71</f>
        <v>1101</v>
      </c>
      <c r="O71" s="16">
        <f>N71/M71*100</f>
        <v>1.2128756499515292</v>
      </c>
      <c r="P71" s="16"/>
      <c r="Q71" s="16">
        <v>123834</v>
      </c>
      <c r="R71" s="16">
        <v>120977</v>
      </c>
      <c r="S71" s="16">
        <v>4365</v>
      </c>
      <c r="T71" s="16">
        <v>4.2497882407921255</v>
      </c>
      <c r="U71" s="16"/>
      <c r="V71" s="16">
        <v>93766</v>
      </c>
      <c r="W71" s="16">
        <v>91857</v>
      </c>
      <c r="X71" s="16">
        <f>V71-W71</f>
        <v>1909</v>
      </c>
      <c r="Y71" s="16">
        <f>X71/W71*100</f>
        <v>2.0782302927376248</v>
      </c>
      <c r="Z71" s="16"/>
      <c r="AA71" s="16">
        <v>83802</v>
      </c>
      <c r="AB71" s="16">
        <v>78926</v>
      </c>
      <c r="AC71" s="16">
        <f t="shared" si="55"/>
        <v>4876</v>
      </c>
      <c r="AD71" s="16">
        <f>AC71/AB71*100</f>
        <v>6.1779388287763224</v>
      </c>
      <c r="AE71" s="16"/>
      <c r="AF71" s="16">
        <v>59170</v>
      </c>
      <c r="AG71" s="16">
        <v>57722</v>
      </c>
      <c r="AH71" s="16">
        <f>AF71-AG71</f>
        <v>1448</v>
      </c>
      <c r="AI71" s="16">
        <f>AH71/AG71*100</f>
        <v>2.5085755864315167</v>
      </c>
      <c r="AJ71" s="16"/>
      <c r="AK71" s="16">
        <v>74990</v>
      </c>
      <c r="AL71" s="16">
        <v>73246</v>
      </c>
      <c r="AM71" s="16">
        <f>AK71-AL71</f>
        <v>1744</v>
      </c>
      <c r="AN71" s="16">
        <f>AM71/AL71*100</f>
        <v>2.3810173934412799</v>
      </c>
      <c r="AO71" s="16"/>
      <c r="AP71" s="16">
        <v>89274</v>
      </c>
      <c r="AQ71" s="16">
        <v>90536</v>
      </c>
      <c r="AR71" s="16">
        <f>AP71-AQ71</f>
        <v>-1262</v>
      </c>
      <c r="AS71" s="16">
        <f>AR71/AQ71*100</f>
        <v>-1.3939206503490325</v>
      </c>
      <c r="AT71" s="16"/>
      <c r="AU71" s="16">
        <v>105837</v>
      </c>
      <c r="AV71" s="16">
        <v>102777</v>
      </c>
      <c r="AW71" s="16">
        <f>AU71-AV71</f>
        <v>3060</v>
      </c>
      <c r="AX71" s="16">
        <f>AW71/AV71*100</f>
        <v>2.977319828366269</v>
      </c>
      <c r="AY71" s="16"/>
      <c r="AZ71" s="18"/>
      <c r="BA71" s="18"/>
      <c r="BB71" s="18">
        <f>AZ71-BA71</f>
        <v>0</v>
      </c>
      <c r="BC71" s="16">
        <f t="shared" si="52"/>
        <v>0</v>
      </c>
      <c r="BD71" s="16"/>
      <c r="BE71" s="16">
        <f>G71+L71+Q71+V71+AA71+AP71+AU71+AK71+B71+AF71+AZ71</f>
        <v>1044517</v>
      </c>
      <c r="BF71" s="16">
        <f>H71+M71+R71+W71+AB71+AQ71+AV71+AL71+C71+AG71+BA71</f>
        <v>1023180</v>
      </c>
      <c r="BG71" s="27">
        <f>BE71-BF71</f>
        <v>21337</v>
      </c>
      <c r="BH71" s="27">
        <f t="shared" si="54"/>
        <v>2.0853613244981335</v>
      </c>
      <c r="BJ71" s="13"/>
      <c r="BK71" s="13"/>
      <c r="BL71" s="13"/>
      <c r="BM71" s="13"/>
      <c r="BN71" s="13"/>
    </row>
    <row r="72" spans="1:66" s="12" customFormat="1" ht="15" customHeight="1" x14ac:dyDescent="0.25">
      <c r="A72" s="9" t="s">
        <v>74</v>
      </c>
      <c r="B72" s="16">
        <v>304</v>
      </c>
      <c r="C72" s="16">
        <v>0</v>
      </c>
      <c r="D72" s="16">
        <f>B72-C72</f>
        <v>304</v>
      </c>
      <c r="E72" s="16">
        <f>IFERROR(D72/C72*100,0)</f>
        <v>0</v>
      </c>
      <c r="F72" s="16"/>
      <c r="G72" s="16">
        <v>185</v>
      </c>
      <c r="H72" s="16">
        <v>188</v>
      </c>
      <c r="I72" s="16">
        <f>G72-H72</f>
        <v>-3</v>
      </c>
      <c r="J72" s="16">
        <f>I72/H72*100</f>
        <v>-1.5957446808510638</v>
      </c>
      <c r="K72" s="16"/>
      <c r="L72" s="16">
        <v>222</v>
      </c>
      <c r="M72" s="16">
        <v>223</v>
      </c>
      <c r="N72" s="16">
        <f>L72-M72</f>
        <v>-1</v>
      </c>
      <c r="O72" s="16">
        <f>N72/M72*100</f>
        <v>-0.44843049327354262</v>
      </c>
      <c r="P72" s="16"/>
      <c r="Q72" s="16">
        <v>303</v>
      </c>
      <c r="R72" s="16">
        <v>298</v>
      </c>
      <c r="S72" s="16">
        <v>11</v>
      </c>
      <c r="T72" s="16">
        <v>4.5267489711934159</v>
      </c>
      <c r="U72" s="16"/>
      <c r="V72" s="16">
        <v>183</v>
      </c>
      <c r="W72" s="16">
        <v>196</v>
      </c>
      <c r="X72" s="16">
        <f>V72-W72</f>
        <v>-13</v>
      </c>
      <c r="Y72" s="16">
        <f>X72/W72*100</f>
        <v>-6.6326530612244898</v>
      </c>
      <c r="Z72" s="16"/>
      <c r="AA72" s="16">
        <v>173</v>
      </c>
      <c r="AB72" s="16">
        <v>173</v>
      </c>
      <c r="AC72" s="16">
        <f t="shared" si="55"/>
        <v>0</v>
      </c>
      <c r="AD72" s="16">
        <f>AC72/AB72*100</f>
        <v>0</v>
      </c>
      <c r="AE72" s="16"/>
      <c r="AF72" s="16">
        <v>171</v>
      </c>
      <c r="AG72" s="16">
        <v>167</v>
      </c>
      <c r="AH72" s="16">
        <f>AF72-AG72</f>
        <v>4</v>
      </c>
      <c r="AI72" s="16">
        <f>AH72/AG72*100</f>
        <v>2.3952095808383236</v>
      </c>
      <c r="AJ72" s="16"/>
      <c r="AK72" s="16">
        <v>159</v>
      </c>
      <c r="AL72" s="16">
        <v>165</v>
      </c>
      <c r="AM72" s="16">
        <f>AK72-AL72</f>
        <v>-6</v>
      </c>
      <c r="AN72" s="16">
        <f>AM72/AL72*100</f>
        <v>-3.6363636363636362</v>
      </c>
      <c r="AO72" s="16"/>
      <c r="AP72" s="16">
        <v>170</v>
      </c>
      <c r="AQ72" s="16">
        <v>172</v>
      </c>
      <c r="AR72" s="16">
        <f>AP72-AQ72</f>
        <v>-2</v>
      </c>
      <c r="AS72" s="16">
        <f>AR72/AQ72*100</f>
        <v>-1.1627906976744187</v>
      </c>
      <c r="AT72" s="16"/>
      <c r="AU72" s="16">
        <v>252</v>
      </c>
      <c r="AV72" s="16">
        <v>252</v>
      </c>
      <c r="AW72" s="16">
        <f>AU72-AV72</f>
        <v>0</v>
      </c>
      <c r="AX72" s="16">
        <f>AW72/AV72*100</f>
        <v>0</v>
      </c>
      <c r="AY72" s="16"/>
      <c r="AZ72" s="18"/>
      <c r="BA72" s="18"/>
      <c r="BB72" s="18">
        <f>AZ72-BA72</f>
        <v>0</v>
      </c>
      <c r="BC72" s="16">
        <f t="shared" si="52"/>
        <v>0</v>
      </c>
      <c r="BD72" s="16"/>
      <c r="BE72" s="16">
        <f>G72+L72+Q72+V72+AA72+AP72+AU72+AK72+B72+AF72+AZ72</f>
        <v>2122</v>
      </c>
      <c r="BF72" s="16">
        <f>H72+M72+R72+W72+AB72+AQ72+AV72+AL72+C72+AG72+BA72</f>
        <v>1834</v>
      </c>
      <c r="BG72" s="27">
        <f>BE72-BF72</f>
        <v>288</v>
      </c>
      <c r="BH72" s="27">
        <f t="shared" si="54"/>
        <v>15.703380588876772</v>
      </c>
      <c r="BJ72" s="13"/>
      <c r="BK72" s="13"/>
      <c r="BL72" s="13"/>
      <c r="BM72" s="13"/>
      <c r="BN72" s="13"/>
    </row>
    <row r="73" spans="1:66" s="12" customFormat="1" ht="15" customHeight="1" x14ac:dyDescent="0.25">
      <c r="A73" s="9" t="s">
        <v>75</v>
      </c>
      <c r="B73" s="16">
        <f>B71/B72</f>
        <v>657.86184210526312</v>
      </c>
      <c r="C73" s="16">
        <v>0</v>
      </c>
      <c r="D73" s="16">
        <f>B73-C73</f>
        <v>657.86184210526312</v>
      </c>
      <c r="E73" s="16">
        <f>IFERROR(D73/C73*100,0)</f>
        <v>0</v>
      </c>
      <c r="F73" s="16"/>
      <c r="G73" s="16">
        <f>G71/G72</f>
        <v>659.33513513513515</v>
      </c>
      <c r="H73" s="16">
        <f>H71/H72</f>
        <v>635.86702127659578</v>
      </c>
      <c r="I73" s="16">
        <f>G73-H73</f>
        <v>23.468113858539368</v>
      </c>
      <c r="J73" s="16">
        <f>I73/H73*100</f>
        <v>3.690726688643752</v>
      </c>
      <c r="K73" s="16"/>
      <c r="L73" s="16">
        <f>L71/L72</f>
        <v>413.86036036036035</v>
      </c>
      <c r="M73" s="16">
        <f>M71/M72</f>
        <v>407.06726457399105</v>
      </c>
      <c r="N73" s="16">
        <f>L73-M73</f>
        <v>6.7930957863692925</v>
      </c>
      <c r="O73" s="16">
        <f>N73/M73*100</f>
        <v>1.6687895042305809</v>
      </c>
      <c r="P73" s="16"/>
      <c r="Q73" s="16">
        <f>Q71/Q72</f>
        <v>408.69306930693068</v>
      </c>
      <c r="R73" s="16">
        <f>R71/R72</f>
        <v>405.96308724832215</v>
      </c>
      <c r="S73" s="16">
        <v>-1.1199572275687615</v>
      </c>
      <c r="T73" s="16">
        <v>-0.26496636806107338</v>
      </c>
      <c r="U73" s="16"/>
      <c r="V73" s="16">
        <f>V71/V72</f>
        <v>512.38251366120221</v>
      </c>
      <c r="W73" s="16">
        <f>W71/W72</f>
        <v>468.65816326530614</v>
      </c>
      <c r="X73" s="16">
        <f>V73-W73</f>
        <v>43.724350395896067</v>
      </c>
      <c r="Y73" s="16">
        <f>X73/W73*100</f>
        <v>9.3296892752818295</v>
      </c>
      <c r="Z73" s="16"/>
      <c r="AA73" s="16">
        <f>AA71/AA72</f>
        <v>484.40462427745666</v>
      </c>
      <c r="AB73" s="16">
        <f>AB71/AB72</f>
        <v>456.21965317919074</v>
      </c>
      <c r="AC73" s="16">
        <f t="shared" si="55"/>
        <v>28.184971098265919</v>
      </c>
      <c r="AD73" s="16">
        <f>AC73/AB73*100</f>
        <v>6.1779388287763277</v>
      </c>
      <c r="AE73" s="16"/>
      <c r="AF73" s="16">
        <f>AF71/AF72</f>
        <v>346.0233918128655</v>
      </c>
      <c r="AG73" s="16">
        <f>AG71/AG72</f>
        <v>345.64071856287427</v>
      </c>
      <c r="AH73" s="16">
        <f>AF73-AG73</f>
        <v>0.3826732499912282</v>
      </c>
      <c r="AI73" s="16">
        <f>AH73/AG73*100</f>
        <v>0.11071416920504333</v>
      </c>
      <c r="AJ73" s="16"/>
      <c r="AK73" s="16">
        <f>AK71/AK72</f>
        <v>471.63522012578619</v>
      </c>
      <c r="AL73" s="16">
        <f>AL71/AL72</f>
        <v>443.91515151515154</v>
      </c>
      <c r="AM73" s="16">
        <f>AK73-AL73</f>
        <v>27.720068610634655</v>
      </c>
      <c r="AN73" s="16">
        <f>AM73/AL73*100</f>
        <v>6.2444520120617071</v>
      </c>
      <c r="AO73" s="16"/>
      <c r="AP73" s="16">
        <f>AP71/AP72</f>
        <v>525.14117647058822</v>
      </c>
      <c r="AQ73" s="16">
        <f>AQ71/AQ72</f>
        <v>526.37209302325584</v>
      </c>
      <c r="AR73" s="16">
        <f>AP73-AQ73</f>
        <v>-1.2309165526676225</v>
      </c>
      <c r="AS73" s="16">
        <f>AR73/AQ73*100</f>
        <v>-0.23384912858844109</v>
      </c>
      <c r="AT73" s="16"/>
      <c r="AU73" s="16">
        <f>AU71/AU72</f>
        <v>419.98809523809524</v>
      </c>
      <c r="AV73" s="16">
        <f>AV71/AV72</f>
        <v>407.84523809523807</v>
      </c>
      <c r="AW73" s="16">
        <f>AU73-AV73</f>
        <v>12.142857142857167</v>
      </c>
      <c r="AX73" s="16">
        <f>AW73/AV73*100</f>
        <v>2.9773198283662747</v>
      </c>
      <c r="AY73" s="16"/>
      <c r="AZ73" s="18"/>
      <c r="BA73" s="18"/>
      <c r="BB73" s="18">
        <f>AZ73-BA73</f>
        <v>0</v>
      </c>
      <c r="BC73" s="16">
        <f t="shared" si="52"/>
        <v>0</v>
      </c>
      <c r="BD73" s="16"/>
      <c r="BE73" s="16">
        <f>BE71/BE72</f>
        <v>492.23232799245994</v>
      </c>
      <c r="BF73" s="16">
        <f>BF71/BF72</f>
        <v>557.89531079607411</v>
      </c>
      <c r="BG73" s="27">
        <f>BE73-BF73</f>
        <v>-65.66298280361417</v>
      </c>
      <c r="BH73" s="27">
        <f t="shared" si="54"/>
        <v>-11.769767827931391</v>
      </c>
      <c r="BJ73" s="13"/>
      <c r="BK73" s="13"/>
      <c r="BL73" s="13"/>
      <c r="BM73" s="13"/>
      <c r="BN73" s="13"/>
    </row>
    <row r="74" spans="1:66" s="12" customFormat="1" ht="15" customHeight="1" x14ac:dyDescent="0.25">
      <c r="A74" s="9" t="s">
        <v>76</v>
      </c>
      <c r="B74" s="16">
        <f>(1000*B23)/B71</f>
        <v>390.62770728536424</v>
      </c>
      <c r="C74" s="16">
        <f>(1000*C23)/C71</f>
        <v>697.38044914134741</v>
      </c>
      <c r="D74" s="16">
        <f>B74-C74</f>
        <v>-306.75274185598317</v>
      </c>
      <c r="E74" s="16">
        <f>D74/C74*100</f>
        <v>-43.986426954422619</v>
      </c>
      <c r="F74" s="16"/>
      <c r="G74" s="16">
        <f>(1000*G23)/G71</f>
        <v>1432.5188946276755</v>
      </c>
      <c r="H74" s="16">
        <f>(1000*H23)/H71</f>
        <v>920.20168474942068</v>
      </c>
      <c r="I74" s="16">
        <f>G74-H74</f>
        <v>512.31720987825486</v>
      </c>
      <c r="J74" s="16">
        <f>I74/H74*100</f>
        <v>55.674448152935462</v>
      </c>
      <c r="K74" s="16"/>
      <c r="L74" s="16">
        <f>(1000*L23)/L71</f>
        <v>998.60294970449627</v>
      </c>
      <c r="M74" s="16">
        <f>(1000*M23)/M71</f>
        <v>1014.9422754913193</v>
      </c>
      <c r="N74" s="16">
        <f>L74-M74</f>
        <v>-16.339325786822997</v>
      </c>
      <c r="O74" s="16">
        <f>N74/M74*100</f>
        <v>-1.6098773478435864</v>
      </c>
      <c r="P74" s="16"/>
      <c r="Q74" s="16">
        <f>(1000*Q23)/Q71</f>
        <v>1206.1066165188881</v>
      </c>
      <c r="R74" s="16">
        <f>(1000*R23)/R71</f>
        <v>1147.3312282499978</v>
      </c>
      <c r="S74" s="16">
        <v>468.92069374795642</v>
      </c>
      <c r="T74" s="16">
        <v>24.446148765872334</v>
      </c>
      <c r="U74" s="16"/>
      <c r="V74" s="16">
        <f>(1000*V23)/V71</f>
        <v>637.72276379497896</v>
      </c>
      <c r="W74" s="16">
        <f>(1000*W23)/W71</f>
        <v>556.08511055227143</v>
      </c>
      <c r="X74" s="16">
        <f>V74-W74</f>
        <v>81.637653242707529</v>
      </c>
      <c r="Y74" s="16">
        <f>X74/W74*100</f>
        <v>14.680783875265021</v>
      </c>
      <c r="Z74" s="16"/>
      <c r="AA74" s="16">
        <f>(1000*AA23)/AA71</f>
        <v>783.80444345003684</v>
      </c>
      <c r="AB74" s="16">
        <f>(1000*AB23)/AB71</f>
        <v>790.51922053569172</v>
      </c>
      <c r="AC74" s="16">
        <f t="shared" si="55"/>
        <v>-6.7147770856548732</v>
      </c>
      <c r="AD74" s="16">
        <f>AC74/AB74*100</f>
        <v>-0.84941351345064509</v>
      </c>
      <c r="AE74" s="16"/>
      <c r="AF74" s="16">
        <f>(1000*AF23)/AF71</f>
        <v>1392.490583403752</v>
      </c>
      <c r="AG74" s="16">
        <f>(1000*AG23)/AG71</f>
        <v>1337.8145247912407</v>
      </c>
      <c r="AH74" s="16">
        <f>AF74-AG74</f>
        <v>54.67605861251127</v>
      </c>
      <c r="AI74" s="16">
        <f>AH74/AG74*100</f>
        <v>4.086968529590691</v>
      </c>
      <c r="AJ74" s="16"/>
      <c r="AK74" s="16">
        <f>(1000*AK23)/AK71</f>
        <v>814.42847352980391</v>
      </c>
      <c r="AL74" s="16">
        <f>(1000*AL23)/AL71</f>
        <v>778.57275482620207</v>
      </c>
      <c r="AM74" s="16">
        <f>AK74-AL74</f>
        <v>35.855718703601838</v>
      </c>
      <c r="AN74" s="16">
        <f>AM74/AL74*100</f>
        <v>4.6053138234468243</v>
      </c>
      <c r="AO74" s="16"/>
      <c r="AP74" s="16">
        <f>(1000*AP23)/AP71</f>
        <v>597.70644319734754</v>
      </c>
      <c r="AQ74" s="16">
        <f>(1000*AQ23)/AQ71</f>
        <v>521.380113987806</v>
      </c>
      <c r="AR74" s="16">
        <f>AP74-AQ74</f>
        <v>76.326329209541541</v>
      </c>
      <c r="AS74" s="16">
        <f>AR74/AQ74*100</f>
        <v>14.639286609102751</v>
      </c>
      <c r="AT74" s="16"/>
      <c r="AU74" s="16">
        <f>(1000*AU23)/AU71</f>
        <v>994.8262177688332</v>
      </c>
      <c r="AV74" s="16">
        <f>(1000*AV23)/AV71</f>
        <v>946.45163801239573</v>
      </c>
      <c r="AW74" s="16">
        <f>AU74-AV74</f>
        <v>48.37457975643747</v>
      </c>
      <c r="AX74" s="16">
        <f>AW74/AV74*100</f>
        <v>5.1111517814081804</v>
      </c>
      <c r="AY74" s="16"/>
      <c r="AZ74" s="18"/>
      <c r="BA74" s="18"/>
      <c r="BB74" s="18">
        <f>AZ74-BA74</f>
        <v>0</v>
      </c>
      <c r="BC74" s="16">
        <f t="shared" si="52"/>
        <v>0</v>
      </c>
      <c r="BD74" s="16"/>
      <c r="BE74" s="16">
        <f>(1000*BE23)/BE71</f>
        <v>893.39717776733153</v>
      </c>
      <c r="BF74" s="16">
        <f>(1000*BF23)/BF71</f>
        <v>861.65268742547744</v>
      </c>
      <c r="BG74" s="27">
        <f>BE74-BF74</f>
        <v>31.744490341854089</v>
      </c>
      <c r="BH74" s="27">
        <f t="shared" si="54"/>
        <v>3.6841398866523702</v>
      </c>
      <c r="BJ74" s="13"/>
    </row>
    <row r="75" spans="1:66" s="12" customFormat="1" ht="15.9" customHeight="1" x14ac:dyDescent="0.25">
      <c r="A75" s="12" t="s">
        <v>77</v>
      </c>
      <c r="B75" s="16">
        <v>108842.22</v>
      </c>
      <c r="C75" s="16">
        <v>99651</v>
      </c>
      <c r="D75" s="16">
        <f>B75-C75</f>
        <v>9191.2200000000012</v>
      </c>
      <c r="E75" s="16">
        <f>D75/C75*100</f>
        <v>9.2234096998524855</v>
      </c>
      <c r="F75" s="17"/>
      <c r="G75" s="16">
        <v>42830</v>
      </c>
      <c r="H75" s="16">
        <v>42040</v>
      </c>
      <c r="I75" s="16">
        <f>G75-H75</f>
        <v>790</v>
      </c>
      <c r="J75" s="16">
        <f>I75/H75*100</f>
        <v>1.8791627021883921</v>
      </c>
      <c r="K75" s="17"/>
      <c r="L75" s="16">
        <v>20594.152000000002</v>
      </c>
      <c r="M75" s="16">
        <v>19815.25</v>
      </c>
      <c r="N75" s="16">
        <f>L75-M75</f>
        <v>778.90200000000186</v>
      </c>
      <c r="O75" s="16">
        <f>N75/M75*100</f>
        <v>3.9308209586051239</v>
      </c>
      <c r="P75" s="17"/>
      <c r="Q75" s="16">
        <v>81680.06</v>
      </c>
      <c r="R75" s="16">
        <v>73170.720000000001</v>
      </c>
      <c r="S75" s="16">
        <v>-4731</v>
      </c>
      <c r="T75" s="16">
        <v>-7.0296132301154515</v>
      </c>
      <c r="U75" s="17"/>
      <c r="V75" s="16">
        <v>27916</v>
      </c>
      <c r="W75" s="16">
        <v>25078</v>
      </c>
      <c r="X75" s="16">
        <f>V75-W75</f>
        <v>2838</v>
      </c>
      <c r="Y75" s="16">
        <f>X75/W75*100</f>
        <v>11.316691921205837</v>
      </c>
      <c r="Z75" s="17"/>
      <c r="AA75" s="16">
        <v>16830</v>
      </c>
      <c r="AB75" s="16">
        <v>15862.631101006789</v>
      </c>
      <c r="AC75" s="16">
        <f t="shared" si="55"/>
        <v>967.36889899321068</v>
      </c>
      <c r="AD75" s="16">
        <f>AC75/AB75*100</f>
        <v>6.0984138938452181</v>
      </c>
      <c r="AE75" s="16"/>
      <c r="AF75" s="16">
        <v>14915</v>
      </c>
      <c r="AG75" s="16">
        <v>13605</v>
      </c>
      <c r="AH75" s="16">
        <f>AF75-AG75</f>
        <v>1310</v>
      </c>
      <c r="AI75" s="16">
        <f>AH75/AG75*100</f>
        <v>9.6288129364204327</v>
      </c>
      <c r="AJ75" s="17"/>
      <c r="AK75" s="16">
        <v>28720</v>
      </c>
      <c r="AL75" s="16">
        <v>28120</v>
      </c>
      <c r="AM75" s="16">
        <f>AK75-AL75</f>
        <v>600</v>
      </c>
      <c r="AN75" s="16">
        <f>AM75/AL75*100</f>
        <v>2.1337126600284493</v>
      </c>
      <c r="AO75" s="16"/>
      <c r="AP75" s="16">
        <v>16417.669999999998</v>
      </c>
      <c r="AQ75" s="16">
        <v>16168.53</v>
      </c>
      <c r="AR75" s="16">
        <f>AP75-AQ75</f>
        <v>249.1399999999976</v>
      </c>
      <c r="AS75" s="16">
        <f>AR75/AQ75*100</f>
        <v>1.5408945649356967</v>
      </c>
      <c r="AT75" s="17"/>
      <c r="AU75" s="16">
        <v>29776.32</v>
      </c>
      <c r="AV75" s="16">
        <v>26636.68</v>
      </c>
      <c r="AW75" s="16">
        <f>AU75-AV75</f>
        <v>3139.6399999999994</v>
      </c>
      <c r="AX75" s="16">
        <f>AW75/AV75*100</f>
        <v>11.786904373968525</v>
      </c>
      <c r="AY75" s="17"/>
      <c r="AZ75" s="18">
        <v>2949</v>
      </c>
      <c r="BA75" s="18">
        <v>2949</v>
      </c>
      <c r="BB75" s="18">
        <f>AZ75-BA75</f>
        <v>0</v>
      </c>
      <c r="BC75" s="16">
        <f t="shared" si="52"/>
        <v>0</v>
      </c>
      <c r="BD75" s="16"/>
      <c r="BE75" s="16">
        <f>G75+L75+Q75+V75+AA75+AP75+AU75+AK75+B75+AF75+AZ75</f>
        <v>391470.42200000002</v>
      </c>
      <c r="BF75" s="16">
        <f>H75+M75+R75+W75+AB75+AQ75+AV75+AL75+C75+AG75+BA75</f>
        <v>363096.81110100681</v>
      </c>
      <c r="BG75" s="27">
        <f>BE75-BF75</f>
        <v>28373.610898993211</v>
      </c>
      <c r="BH75" s="27">
        <f t="shared" si="54"/>
        <v>7.8143376729079002</v>
      </c>
      <c r="BJ75" s="13"/>
    </row>
    <row r="76" spans="1:66" x14ac:dyDescent="0.25">
      <c r="A76" s="2" t="s">
        <v>78</v>
      </c>
      <c r="B76" s="49" t="s">
        <v>79</v>
      </c>
      <c r="C76" s="49"/>
      <c r="D76" s="49"/>
      <c r="E76" s="49"/>
      <c r="F76" s="20"/>
      <c r="G76" s="49" t="s">
        <v>80</v>
      </c>
      <c r="H76" s="49"/>
      <c r="I76" s="49"/>
      <c r="J76" s="49"/>
      <c r="K76" s="20"/>
      <c r="L76" s="49" t="s">
        <v>81</v>
      </c>
      <c r="M76" s="49"/>
      <c r="N76" s="49"/>
      <c r="O76" s="49"/>
      <c r="P76" s="20"/>
      <c r="Q76" s="49" t="s">
        <v>80</v>
      </c>
      <c r="R76" s="49"/>
      <c r="S76" s="49"/>
      <c r="T76" s="49"/>
      <c r="U76" s="20"/>
      <c r="V76" s="49" t="s">
        <v>82</v>
      </c>
      <c r="W76" s="49"/>
      <c r="X76" s="49"/>
      <c r="Y76" s="49"/>
      <c r="Z76" s="20"/>
      <c r="AA76" s="49" t="s">
        <v>81</v>
      </c>
      <c r="AB76" s="49"/>
      <c r="AC76" s="49"/>
      <c r="AD76" s="49"/>
      <c r="AE76" s="20"/>
      <c r="AF76" s="49" t="s">
        <v>83</v>
      </c>
      <c r="AG76" s="49"/>
      <c r="AH76" s="49"/>
      <c r="AI76" s="49"/>
      <c r="AJ76" s="20"/>
      <c r="AK76" s="49" t="s">
        <v>84</v>
      </c>
      <c r="AL76" s="49"/>
      <c r="AM76" s="49"/>
      <c r="AN76" s="49"/>
      <c r="AO76" s="20"/>
      <c r="AP76" s="49" t="s">
        <v>80</v>
      </c>
      <c r="AQ76" s="49"/>
      <c r="AR76" s="49"/>
      <c r="AS76" s="49"/>
      <c r="AT76" s="20"/>
      <c r="AU76" s="49" t="s">
        <v>80</v>
      </c>
      <c r="AV76" s="49"/>
      <c r="AW76" s="49"/>
      <c r="AX76" s="49"/>
      <c r="AY76" s="20"/>
      <c r="AZ76" s="50" t="s">
        <v>85</v>
      </c>
      <c r="BA76" s="50"/>
      <c r="BB76" s="50"/>
      <c r="BC76" s="50"/>
      <c r="BD76" s="20"/>
      <c r="BE76" s="20"/>
      <c r="BF76" s="20"/>
      <c r="BG76" s="20"/>
      <c r="BH76" s="20"/>
    </row>
    <row r="77" spans="1:66" ht="15.9" customHeight="1" x14ac:dyDescent="0.25">
      <c r="A77"/>
      <c r="B77" s="24"/>
      <c r="C77" s="24"/>
      <c r="D77" s="24"/>
      <c r="E77" s="24"/>
      <c r="F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30"/>
      <c r="BA77" s="30"/>
      <c r="BB77" s="30"/>
      <c r="BC77" s="30"/>
      <c r="BD77" s="24"/>
      <c r="BE77" s="24"/>
      <c r="BF77" s="24"/>
      <c r="BJ77" s="24"/>
    </row>
    <row r="78" spans="1:66" ht="15.9" customHeight="1" x14ac:dyDescent="0.25">
      <c r="A78"/>
      <c r="B78" s="24"/>
      <c r="C78" s="24"/>
      <c r="D78" s="24"/>
      <c r="E78" s="24"/>
      <c r="F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30"/>
      <c r="BA78" s="30"/>
      <c r="BB78" s="30"/>
      <c r="BC78" s="30"/>
      <c r="BD78" s="24"/>
      <c r="BE78" s="24"/>
      <c r="BF78" s="24"/>
      <c r="BJ78" s="24"/>
    </row>
    <row r="79" spans="1:66" ht="15.9" customHeight="1" x14ac:dyDescent="0.25">
      <c r="A79" s="2" t="s">
        <v>87</v>
      </c>
      <c r="B79" s="24"/>
      <c r="C79" s="24"/>
      <c r="D79" s="24"/>
      <c r="E79" s="24"/>
      <c r="F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30"/>
      <c r="BA79" s="30"/>
      <c r="BB79" s="30"/>
      <c r="BC79" s="30"/>
      <c r="BD79" s="24"/>
      <c r="BE79" s="24"/>
      <c r="BF79" s="24"/>
      <c r="BJ79" s="24"/>
    </row>
    <row r="80" spans="1:66" ht="15.9" customHeight="1" x14ac:dyDescent="0.25">
      <c r="A80"/>
      <c r="B80" s="24"/>
      <c r="C80" s="24"/>
      <c r="D80" s="24"/>
      <c r="E80" s="24"/>
      <c r="F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30"/>
      <c r="BA80" s="30"/>
      <c r="BB80" s="30"/>
      <c r="BC80" s="30"/>
      <c r="BD80" s="24"/>
      <c r="BE80" s="24"/>
      <c r="BF80" s="24"/>
      <c r="BJ80" s="24"/>
    </row>
    <row r="81" spans="1:62" ht="15.9" customHeight="1" x14ac:dyDescent="0.25">
      <c r="A81"/>
      <c r="B81" s="24"/>
      <c r="C81" s="24"/>
      <c r="D81" s="24"/>
      <c r="E81" s="24"/>
      <c r="F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30"/>
      <c r="BA81" s="30"/>
      <c r="BB81" s="30"/>
      <c r="BC81" s="30"/>
      <c r="BD81" s="24"/>
      <c r="BE81" s="24"/>
      <c r="BF81" s="24"/>
      <c r="BJ81" s="24"/>
    </row>
    <row r="82" spans="1:62" ht="15.9" customHeight="1" x14ac:dyDescent="0.25">
      <c r="A82"/>
      <c r="B82" s="24"/>
      <c r="C82" s="24"/>
      <c r="D82" s="24"/>
      <c r="E82" s="24"/>
      <c r="F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30"/>
      <c r="BA82" s="30"/>
      <c r="BB82" s="30"/>
      <c r="BC82" s="30"/>
      <c r="BD82" s="24"/>
      <c r="BE82" s="24"/>
      <c r="BF82" s="24"/>
      <c r="BJ82" s="24"/>
    </row>
    <row r="83" spans="1:62" ht="15.9" customHeight="1" x14ac:dyDescent="0.25">
      <c r="A83"/>
      <c r="B83" s="24"/>
      <c r="C83" s="24"/>
      <c r="D83" s="24"/>
      <c r="E83" s="24"/>
      <c r="F83" s="24"/>
      <c r="K83"/>
      <c r="P83"/>
      <c r="U83"/>
      <c r="V83"/>
      <c r="W83"/>
      <c r="X83"/>
      <c r="Y83"/>
      <c r="Z83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30"/>
      <c r="BA83" s="30"/>
      <c r="BB83" s="30"/>
      <c r="BC83" s="30"/>
      <c r="BD83" s="24"/>
      <c r="BJ83" s="24"/>
    </row>
    <row r="84" spans="1:62" ht="15.9" customHeight="1" x14ac:dyDescent="0.25">
      <c r="A84"/>
      <c r="B84" s="24"/>
      <c r="C84" s="24"/>
      <c r="D84" s="24"/>
      <c r="E84" s="24"/>
      <c r="F84" s="24"/>
      <c r="K84"/>
      <c r="P84"/>
      <c r="U84"/>
      <c r="V84"/>
      <c r="W84"/>
      <c r="X84"/>
      <c r="Y84"/>
      <c r="Z8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30"/>
      <c r="BA84" s="30"/>
      <c r="BB84" s="30"/>
      <c r="BC84" s="30"/>
      <c r="BD84" s="24"/>
      <c r="BJ84" s="24"/>
    </row>
    <row r="85" spans="1:62" ht="15.9" customHeight="1" x14ac:dyDescent="0.25">
      <c r="B85" s="24"/>
      <c r="C85" s="24"/>
      <c r="D85" s="24"/>
      <c r="E85" s="24"/>
      <c r="F85" s="24"/>
      <c r="K85"/>
      <c r="P85"/>
      <c r="U85"/>
      <c r="V85"/>
      <c r="W85"/>
      <c r="X85"/>
      <c r="Y85"/>
      <c r="Z85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30"/>
      <c r="BA85" s="30"/>
      <c r="BB85" s="30"/>
      <c r="BC85" s="30"/>
      <c r="BD85" s="24"/>
      <c r="BJ85" s="24"/>
    </row>
    <row r="86" spans="1:62" ht="15.9" customHeight="1" x14ac:dyDescent="0.25">
      <c r="B86" s="24"/>
      <c r="C86" s="24"/>
      <c r="D86" s="24"/>
      <c r="E86" s="24"/>
      <c r="F86" s="24"/>
      <c r="K86"/>
      <c r="P86"/>
      <c r="U86"/>
      <c r="V86"/>
      <c r="W86"/>
      <c r="X86"/>
      <c r="Y86"/>
      <c r="Z86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30"/>
      <c r="BA86" s="30"/>
      <c r="BB86" s="30"/>
      <c r="BC86" s="30"/>
      <c r="BD86" s="24"/>
      <c r="BJ86" s="24"/>
    </row>
    <row r="87" spans="1:62" ht="15.9" customHeight="1" x14ac:dyDescent="0.25">
      <c r="B87" s="24"/>
      <c r="C87" s="24"/>
      <c r="F87"/>
      <c r="J87" s="31"/>
      <c r="K87" s="31"/>
      <c r="P87"/>
      <c r="U87"/>
      <c r="V87"/>
      <c r="W87"/>
      <c r="X87"/>
      <c r="Y87"/>
      <c r="Z87"/>
      <c r="AF87" s="24"/>
      <c r="AG87" s="24"/>
      <c r="AJ87"/>
      <c r="AK87" s="24"/>
      <c r="AL87" s="24"/>
      <c r="AT87"/>
      <c r="AU87" s="24"/>
      <c r="AV87" s="24"/>
      <c r="AY87"/>
      <c r="BJ87" s="24"/>
    </row>
    <row r="88" spans="1:62" ht="15.9" customHeight="1" x14ac:dyDescent="0.25">
      <c r="B88" s="24"/>
      <c r="C88" s="24"/>
      <c r="F88"/>
      <c r="K88"/>
      <c r="P88"/>
      <c r="U88"/>
      <c r="V88"/>
      <c r="W88"/>
      <c r="X88"/>
      <c r="Y88"/>
      <c r="Z88"/>
      <c r="AF88" s="24"/>
      <c r="AG88" s="24"/>
      <c r="AJ88"/>
      <c r="AK88" s="24"/>
      <c r="AL88" s="24"/>
      <c r="AT88"/>
      <c r="AU88" s="24"/>
      <c r="AV88" s="24"/>
      <c r="AY88"/>
      <c r="BJ88" s="24"/>
    </row>
    <row r="89" spans="1:62" ht="15.9" customHeight="1" x14ac:dyDescent="0.25">
      <c r="F89"/>
      <c r="K89"/>
      <c r="P89"/>
      <c r="U89"/>
      <c r="V89"/>
      <c r="W89"/>
      <c r="X89"/>
      <c r="Y89"/>
      <c r="Z89"/>
      <c r="AJ89"/>
      <c r="AT89"/>
      <c r="AY89"/>
      <c r="BJ89" s="24"/>
    </row>
    <row r="90" spans="1:62" ht="15.9" customHeight="1" x14ac:dyDescent="0.25">
      <c r="F90"/>
      <c r="K90"/>
      <c r="P90"/>
      <c r="U90"/>
      <c r="V90"/>
      <c r="W90"/>
      <c r="X90"/>
      <c r="Y90"/>
      <c r="Z90"/>
      <c r="AJ90"/>
      <c r="AT90"/>
      <c r="AY90"/>
      <c r="BJ90" s="24"/>
    </row>
    <row r="91" spans="1:62" ht="15.9" customHeight="1" x14ac:dyDescent="0.25">
      <c r="F91"/>
      <c r="K91"/>
      <c r="P91"/>
      <c r="U91"/>
      <c r="V91"/>
      <c r="W91"/>
      <c r="X91"/>
      <c r="Y91"/>
      <c r="Z91"/>
      <c r="AJ91"/>
      <c r="AT91"/>
      <c r="AY91"/>
      <c r="BJ91" s="24"/>
    </row>
    <row r="92" spans="1:62" ht="15.9" customHeight="1" x14ac:dyDescent="0.25">
      <c r="B92" s="24"/>
      <c r="C92" s="24"/>
      <c r="D92" s="24"/>
      <c r="E92" s="31"/>
      <c r="F92"/>
      <c r="G92" s="24"/>
      <c r="H92" s="24"/>
      <c r="I92" s="24"/>
      <c r="J92" s="31"/>
      <c r="K92" s="31"/>
      <c r="L92" s="24"/>
      <c r="M92" s="24"/>
      <c r="N92" s="24"/>
      <c r="O92" s="31"/>
      <c r="P92" s="31"/>
      <c r="Q92" s="24"/>
      <c r="R92" s="24"/>
      <c r="S92" s="24"/>
      <c r="T92" s="31"/>
      <c r="U92" s="24"/>
      <c r="V92" s="24"/>
      <c r="W92" s="24"/>
      <c r="X92" s="24"/>
      <c r="Y92" s="31"/>
      <c r="Z92" s="31"/>
      <c r="AA92" s="24"/>
      <c r="AB92" s="24"/>
      <c r="AC92" s="24"/>
      <c r="AD92" s="31"/>
      <c r="AE92" s="24"/>
      <c r="AF92" s="24"/>
      <c r="AG92" s="24"/>
      <c r="AH92" s="24"/>
      <c r="AI92" s="31"/>
      <c r="AJ92" s="31"/>
      <c r="AK92" s="24"/>
      <c r="AL92" s="24"/>
      <c r="AM92" s="24"/>
      <c r="AN92" s="31"/>
      <c r="AO92" s="31"/>
      <c r="AP92" s="24"/>
      <c r="AQ92" s="24"/>
      <c r="AR92" s="24"/>
      <c r="AS92" s="31"/>
      <c r="AT92" s="31"/>
      <c r="AU92" s="24"/>
      <c r="AV92" s="24"/>
      <c r="AW92" s="24"/>
      <c r="AX92" s="31"/>
      <c r="AY92" s="31"/>
      <c r="AZ92" s="30"/>
      <c r="BA92" s="30"/>
      <c r="BB92" s="30"/>
      <c r="BC92" s="32"/>
      <c r="BD92" s="24"/>
      <c r="BJ92" s="24"/>
    </row>
    <row r="93" spans="1:62" ht="15.9" customHeight="1" x14ac:dyDescent="0.25">
      <c r="B93" s="24"/>
      <c r="C93" s="24"/>
      <c r="D93" s="24"/>
      <c r="E93" s="31"/>
      <c r="F93"/>
      <c r="G93" s="24"/>
      <c r="H93" s="24"/>
      <c r="I93" s="24"/>
      <c r="J93" s="31"/>
      <c r="K93" s="31"/>
      <c r="L93" s="24"/>
      <c r="M93" s="24"/>
      <c r="N93" s="24"/>
      <c r="O93" s="31"/>
      <c r="P93" s="31"/>
      <c r="Q93" s="24"/>
      <c r="R93" s="24"/>
      <c r="S93" s="24"/>
      <c r="T93" s="31"/>
      <c r="U93" s="24"/>
      <c r="V93" s="24"/>
      <c r="W93" s="24"/>
      <c r="X93" s="24"/>
      <c r="Y93" s="31"/>
      <c r="Z93" s="31"/>
      <c r="AA93" s="24"/>
      <c r="AB93" s="24"/>
      <c r="AC93" s="24"/>
      <c r="AD93" s="31"/>
      <c r="AE93" s="24"/>
      <c r="AF93" s="24"/>
      <c r="AG93" s="24"/>
      <c r="AH93" s="24"/>
      <c r="AI93" s="31"/>
      <c r="AJ93" s="31"/>
      <c r="AK93" s="24"/>
      <c r="AL93" s="24"/>
      <c r="AM93" s="24"/>
      <c r="AN93" s="31"/>
      <c r="AO93" s="31"/>
      <c r="AP93" s="24"/>
      <c r="AQ93" s="24"/>
      <c r="AR93" s="24"/>
      <c r="AS93" s="31"/>
      <c r="AT93" s="31"/>
      <c r="AU93" s="24"/>
      <c r="AV93" s="24"/>
      <c r="AW93" s="24"/>
      <c r="AX93" s="31"/>
      <c r="AY93" s="31"/>
      <c r="AZ93" s="30"/>
      <c r="BA93" s="30"/>
      <c r="BB93" s="30"/>
      <c r="BC93" s="32"/>
      <c r="BD93" s="24"/>
      <c r="BJ93" s="24"/>
    </row>
    <row r="94" spans="1:62" ht="15.9" customHeight="1" x14ac:dyDescent="0.25">
      <c r="B94" s="24"/>
      <c r="C94" s="24"/>
      <c r="D94" s="24"/>
      <c r="E94" s="24"/>
      <c r="F9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30"/>
      <c r="BA94" s="30"/>
      <c r="BB94" s="30"/>
      <c r="BC94" s="30"/>
      <c r="BD94" s="24"/>
      <c r="BJ94"/>
    </row>
    <row r="95" spans="1:62" ht="15.9" customHeight="1" x14ac:dyDescent="0.25">
      <c r="B95" s="24"/>
      <c r="C95" s="24"/>
      <c r="D95" s="24"/>
      <c r="E95" s="31"/>
      <c r="F95"/>
      <c r="G95" s="24"/>
      <c r="H95" s="24"/>
      <c r="I95" s="24"/>
      <c r="J95" s="31"/>
      <c r="K95" s="31"/>
      <c r="L95" s="24"/>
      <c r="M95" s="24"/>
      <c r="N95" s="24"/>
      <c r="O95" s="31"/>
      <c r="P95" s="31"/>
      <c r="Q95" s="24"/>
      <c r="R95" s="24"/>
      <c r="S95" s="24"/>
      <c r="T95" s="31"/>
      <c r="U95" s="24"/>
      <c r="V95" s="24"/>
      <c r="W95" s="24"/>
      <c r="X95" s="24"/>
      <c r="Y95" s="31"/>
      <c r="Z95" s="31"/>
      <c r="AA95" s="24"/>
      <c r="AB95" s="24"/>
      <c r="AC95" s="24"/>
      <c r="AD95" s="31"/>
      <c r="AE95" s="24"/>
      <c r="AF95" s="24"/>
      <c r="AG95" s="24"/>
      <c r="AH95" s="24"/>
      <c r="AI95" s="31"/>
      <c r="AJ95" s="31"/>
      <c r="AK95" s="24"/>
      <c r="AL95" s="24"/>
      <c r="AM95" s="24"/>
      <c r="AN95" s="31"/>
      <c r="AO95" s="31"/>
      <c r="AP95" s="24"/>
      <c r="AQ95" s="24"/>
      <c r="AR95" s="24"/>
      <c r="AS95" s="31"/>
      <c r="AT95" s="31"/>
      <c r="AU95" s="24"/>
      <c r="AV95" s="24"/>
      <c r="AW95" s="24"/>
      <c r="AX95" s="31"/>
      <c r="AY95" s="31"/>
      <c r="AZ95" s="30"/>
      <c r="BA95" s="30"/>
      <c r="BB95" s="30"/>
      <c r="BC95" s="32"/>
      <c r="BD95" s="24"/>
      <c r="BJ95"/>
    </row>
    <row r="96" spans="1:62" ht="15.9" customHeight="1" x14ac:dyDescent="0.25">
      <c r="B96" s="24"/>
      <c r="C96" s="24"/>
      <c r="D96" s="24"/>
      <c r="E96" s="24"/>
      <c r="F96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30"/>
      <c r="BA96" s="30"/>
      <c r="BB96" s="30"/>
      <c r="BC96" s="30"/>
      <c r="BD96" s="24"/>
      <c r="BJ96"/>
    </row>
    <row r="97" spans="1:62" ht="15" customHeight="1" x14ac:dyDescent="0.25">
      <c r="B97" s="24"/>
      <c r="C97" s="24"/>
      <c r="D97" s="24"/>
      <c r="E97" s="31"/>
      <c r="F97"/>
      <c r="G97" s="24"/>
      <c r="H97" s="24"/>
      <c r="I97" s="24"/>
      <c r="J97" s="31"/>
      <c r="K97" s="31"/>
      <c r="L97" s="24"/>
      <c r="M97" s="24"/>
      <c r="N97" s="24"/>
      <c r="O97" s="31"/>
      <c r="P97" s="31"/>
      <c r="Q97" s="24"/>
      <c r="R97" s="24"/>
      <c r="S97" s="24"/>
      <c r="T97" s="31"/>
      <c r="U97" s="24"/>
      <c r="V97" s="24"/>
      <c r="W97" s="24"/>
      <c r="X97" s="24"/>
      <c r="Y97" s="31"/>
      <c r="Z97" s="31"/>
      <c r="AA97" s="24"/>
      <c r="AB97" s="24"/>
      <c r="AC97" s="24"/>
      <c r="AD97" s="31"/>
      <c r="AE97" s="24"/>
      <c r="AF97" s="24"/>
      <c r="AG97" s="24"/>
      <c r="AH97" s="24"/>
      <c r="AI97" s="31"/>
      <c r="AJ97" s="31"/>
      <c r="AK97" s="24"/>
      <c r="AL97" s="24"/>
      <c r="AM97" s="24"/>
      <c r="AN97" s="31"/>
      <c r="AO97" s="31"/>
      <c r="AP97" s="24"/>
      <c r="AQ97" s="24"/>
      <c r="AR97" s="24"/>
      <c r="AS97" s="31"/>
      <c r="AT97" s="31"/>
      <c r="AU97" s="24"/>
      <c r="AV97" s="24"/>
      <c r="AW97" s="24"/>
      <c r="AX97" s="31"/>
      <c r="AY97" s="31"/>
      <c r="AZ97" s="30"/>
      <c r="BA97" s="30"/>
      <c r="BB97" s="30"/>
      <c r="BC97" s="32"/>
      <c r="BD97" s="24"/>
      <c r="BJ97"/>
    </row>
    <row r="98" spans="1:62" ht="15" customHeight="1" x14ac:dyDescent="0.25">
      <c r="B98" s="24"/>
      <c r="C98" s="24"/>
      <c r="D98" s="24"/>
      <c r="E98" s="24"/>
      <c r="F98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30"/>
      <c r="BA98" s="30"/>
      <c r="BB98" s="30"/>
      <c r="BC98" s="30"/>
      <c r="BD98" s="24"/>
      <c r="BJ98"/>
    </row>
    <row r="99" spans="1:62" ht="15" customHeight="1" x14ac:dyDescent="0.25">
      <c r="B99" s="24"/>
      <c r="C99" s="24"/>
      <c r="D99" s="24"/>
      <c r="E99" s="31"/>
      <c r="F99"/>
      <c r="G99" s="24"/>
      <c r="H99" s="24"/>
      <c r="I99" s="24"/>
      <c r="J99" s="31"/>
      <c r="K99" s="31"/>
      <c r="L99" s="24"/>
      <c r="M99" s="24"/>
      <c r="N99" s="24"/>
      <c r="O99" s="31"/>
      <c r="P99" s="31"/>
      <c r="Q99" s="24"/>
      <c r="R99" s="24"/>
      <c r="S99" s="24"/>
      <c r="T99" s="31"/>
      <c r="U99" s="24"/>
      <c r="V99" s="24"/>
      <c r="W99" s="24"/>
      <c r="X99" s="24"/>
      <c r="Y99" s="31"/>
      <c r="Z99" s="31"/>
      <c r="AA99" s="24"/>
      <c r="AB99" s="24"/>
      <c r="AC99" s="24"/>
      <c r="AD99" s="31"/>
      <c r="AE99" s="24"/>
      <c r="AF99" s="24"/>
      <c r="AG99" s="24"/>
      <c r="AH99" s="24"/>
      <c r="AI99" s="31"/>
      <c r="AJ99" s="31"/>
      <c r="AK99" s="24"/>
      <c r="AL99" s="24"/>
      <c r="AM99" s="24"/>
      <c r="AN99" s="31"/>
      <c r="AO99" s="31"/>
      <c r="AP99" s="24"/>
      <c r="AQ99" s="24"/>
      <c r="AR99" s="24"/>
      <c r="AS99" s="31"/>
      <c r="AT99" s="31"/>
      <c r="AU99" s="24"/>
      <c r="AV99" s="24"/>
      <c r="AW99" s="24"/>
      <c r="AX99" s="31"/>
      <c r="AY99" s="31"/>
      <c r="AZ99" s="30"/>
      <c r="BA99" s="30"/>
      <c r="BB99" s="30"/>
      <c r="BC99" s="32"/>
      <c r="BD99" s="24"/>
      <c r="BJ99"/>
    </row>
    <row r="100" spans="1:62" ht="15" customHeight="1" x14ac:dyDescent="0.25">
      <c r="B100" s="24"/>
      <c r="C100" s="24"/>
      <c r="D100" s="24"/>
      <c r="E100" s="24"/>
      <c r="F100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30"/>
      <c r="BA100" s="30"/>
      <c r="BB100" s="30"/>
      <c r="BC100" s="30"/>
      <c r="BD100" s="24"/>
      <c r="BJ100"/>
    </row>
    <row r="101" spans="1:62" ht="15" customHeight="1" x14ac:dyDescent="0.25">
      <c r="A101"/>
      <c r="B101" s="24"/>
      <c r="C101" s="24"/>
      <c r="D101" s="24"/>
      <c r="E101" s="31"/>
      <c r="F101"/>
      <c r="G101" s="24"/>
      <c r="H101" s="24"/>
      <c r="I101" s="24"/>
      <c r="J101" s="31"/>
      <c r="K101" s="31"/>
      <c r="L101" s="24"/>
      <c r="M101" s="24"/>
      <c r="N101" s="24"/>
      <c r="O101" s="31"/>
      <c r="P101" s="31"/>
      <c r="Q101" s="24"/>
      <c r="R101" s="24"/>
      <c r="S101" s="24"/>
      <c r="T101" s="31"/>
      <c r="U101" s="24"/>
      <c r="V101" s="24"/>
      <c r="W101" s="24"/>
      <c r="X101" s="24"/>
      <c r="Y101" s="31"/>
      <c r="Z101" s="31"/>
      <c r="AA101" s="24"/>
      <c r="AB101" s="24"/>
      <c r="AC101" s="24"/>
      <c r="AD101" s="31"/>
      <c r="AE101" s="24"/>
      <c r="AF101" s="24"/>
      <c r="AG101" s="24"/>
      <c r="AH101" s="24"/>
      <c r="AI101" s="31"/>
      <c r="AJ101" s="31"/>
      <c r="AK101" s="24"/>
      <c r="AL101" s="24"/>
      <c r="AM101" s="24"/>
      <c r="AN101" s="31"/>
      <c r="AO101" s="31"/>
      <c r="AP101" s="24"/>
      <c r="AQ101" s="24"/>
      <c r="AR101" s="24"/>
      <c r="AS101" s="31"/>
      <c r="AT101" s="31"/>
      <c r="AU101" s="24"/>
      <c r="AV101" s="24"/>
      <c r="AW101" s="24"/>
      <c r="AX101" s="31"/>
      <c r="AY101" s="31"/>
      <c r="AZ101" s="30"/>
      <c r="BA101" s="30"/>
      <c r="BB101" s="30"/>
      <c r="BC101" s="32"/>
      <c r="BD101" s="24"/>
    </row>
    <row r="102" spans="1:62" ht="15" customHeight="1" x14ac:dyDescent="0.25">
      <c r="A102"/>
      <c r="B102" s="24"/>
      <c r="C102" s="24"/>
      <c r="D102" s="24"/>
      <c r="E102" s="24"/>
      <c r="F102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30"/>
      <c r="BA102" s="30"/>
      <c r="BB102" s="30"/>
      <c r="BC102" s="30"/>
      <c r="BD102" s="24"/>
    </row>
    <row r="103" spans="1:62" ht="15" customHeight="1" x14ac:dyDescent="0.25">
      <c r="A103"/>
      <c r="B103" s="24"/>
      <c r="C103" s="24"/>
      <c r="D103" s="24"/>
      <c r="E103" s="31"/>
      <c r="F103"/>
      <c r="G103" s="24"/>
      <c r="H103" s="24"/>
      <c r="I103" s="24"/>
      <c r="J103" s="31"/>
      <c r="K103" s="31"/>
      <c r="L103" s="24"/>
      <c r="M103" s="24"/>
      <c r="N103" s="24"/>
      <c r="O103" s="31"/>
      <c r="P103" s="31"/>
      <c r="Q103" s="24"/>
      <c r="R103" s="24"/>
      <c r="S103" s="24"/>
      <c r="T103" s="31"/>
      <c r="U103" s="24"/>
      <c r="V103" s="24"/>
      <c r="W103" s="24"/>
      <c r="X103" s="24"/>
      <c r="Y103" s="31"/>
      <c r="Z103" s="31"/>
      <c r="AA103" s="24"/>
      <c r="AB103" s="24"/>
      <c r="AC103" s="24"/>
      <c r="AD103" s="31"/>
      <c r="AE103" s="24"/>
      <c r="AF103" s="24"/>
      <c r="AG103" s="24"/>
      <c r="AH103" s="24"/>
      <c r="AI103" s="31"/>
      <c r="AJ103" s="31"/>
      <c r="AK103" s="24"/>
      <c r="AL103" s="24"/>
      <c r="AM103" s="24"/>
      <c r="AN103" s="31"/>
      <c r="AO103" s="31"/>
      <c r="AP103" s="24"/>
      <c r="AQ103" s="24"/>
      <c r="AR103" s="24"/>
      <c r="AS103" s="31"/>
      <c r="AT103" s="31"/>
      <c r="AU103" s="24"/>
      <c r="AV103" s="24"/>
      <c r="AW103" s="24"/>
      <c r="AX103" s="31"/>
      <c r="AY103" s="31"/>
      <c r="AZ103" s="30"/>
      <c r="BA103" s="30"/>
      <c r="BB103" s="30"/>
      <c r="BC103" s="32"/>
      <c r="BD103" s="24"/>
    </row>
    <row r="104" spans="1:62" ht="15" customHeight="1" x14ac:dyDescent="0.25">
      <c r="A104" s="3"/>
      <c r="B104" s="24"/>
      <c r="C104" s="24"/>
      <c r="D104" s="24"/>
      <c r="E104" s="24"/>
      <c r="F104"/>
      <c r="K10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30"/>
      <c r="BA104" s="30"/>
      <c r="BB104" s="30"/>
      <c r="BC104" s="30"/>
      <c r="BD104" s="24"/>
    </row>
    <row r="105" spans="1:62" ht="15" customHeight="1" x14ac:dyDescent="0.25">
      <c r="A105" s="3"/>
      <c r="B105" s="24"/>
      <c r="C105" s="24"/>
      <c r="D105" s="24"/>
      <c r="E105" s="31"/>
      <c r="F105"/>
      <c r="K105"/>
      <c r="L105" s="24"/>
      <c r="M105" s="24"/>
      <c r="N105" s="24"/>
      <c r="O105" s="31"/>
      <c r="P105" s="31"/>
      <c r="Q105" s="24"/>
      <c r="R105" s="24"/>
      <c r="S105" s="24"/>
      <c r="T105" s="31"/>
      <c r="U105" s="24"/>
      <c r="V105" s="24"/>
      <c r="W105" s="24"/>
      <c r="X105" s="24"/>
      <c r="Y105" s="31"/>
      <c r="Z105" s="31"/>
      <c r="AA105" s="24"/>
      <c r="AB105" s="24"/>
      <c r="AC105" s="24"/>
      <c r="AD105" s="31"/>
      <c r="AE105" s="24"/>
      <c r="AF105" s="24"/>
      <c r="AG105" s="24"/>
      <c r="AH105" s="24"/>
      <c r="AI105" s="31"/>
      <c r="AJ105" s="31"/>
      <c r="AK105" s="24"/>
      <c r="AL105" s="24"/>
      <c r="AM105" s="24"/>
      <c r="AN105" s="31"/>
      <c r="AO105" s="31"/>
      <c r="AP105" s="24"/>
      <c r="AQ105" s="24"/>
      <c r="AR105" s="24"/>
      <c r="AS105" s="31"/>
      <c r="AT105" s="31"/>
      <c r="AU105" s="24"/>
      <c r="AV105" s="24"/>
      <c r="AW105" s="24"/>
      <c r="AX105" s="31"/>
      <c r="AY105" s="31"/>
      <c r="AZ105" s="30"/>
      <c r="BA105" s="30"/>
      <c r="BB105" s="30"/>
      <c r="BC105" s="32"/>
      <c r="BD105" s="24"/>
    </row>
    <row r="106" spans="1:62" ht="15" customHeight="1" x14ac:dyDescent="0.25">
      <c r="A106" s="3"/>
      <c r="B106" s="24"/>
      <c r="C106" s="24"/>
      <c r="D106" s="24"/>
      <c r="E106" s="31"/>
      <c r="F106"/>
      <c r="K106"/>
      <c r="L106" s="24"/>
      <c r="M106" s="24"/>
      <c r="N106" s="24"/>
      <c r="O106" s="31"/>
      <c r="P106" s="31"/>
      <c r="Q106" s="24"/>
      <c r="R106" s="24"/>
      <c r="S106" s="24"/>
      <c r="T106" s="31"/>
      <c r="U106" s="24"/>
      <c r="V106" s="24"/>
      <c r="W106" s="24"/>
      <c r="X106" s="24"/>
      <c r="Y106" s="31"/>
      <c r="Z106" s="31"/>
      <c r="AA106" s="24"/>
      <c r="AB106" s="24"/>
      <c r="AC106" s="24"/>
      <c r="AD106" s="31"/>
      <c r="AE106" s="24"/>
      <c r="AF106" s="24"/>
      <c r="AG106" s="24"/>
      <c r="AH106" s="24"/>
      <c r="AI106" s="31"/>
      <c r="AJ106" s="31"/>
      <c r="AK106" s="24"/>
      <c r="AL106" s="24"/>
      <c r="AM106" s="24"/>
      <c r="AN106" s="31"/>
      <c r="AO106" s="31"/>
      <c r="AP106" s="24"/>
      <c r="AQ106" s="24"/>
      <c r="AR106" s="24"/>
      <c r="AS106" s="31"/>
      <c r="AT106" s="31"/>
      <c r="AU106" s="24"/>
      <c r="AV106" s="24"/>
      <c r="AW106" s="24"/>
      <c r="AX106" s="31"/>
      <c r="AY106" s="31"/>
      <c r="AZ106" s="30"/>
      <c r="BA106" s="30"/>
      <c r="BB106" s="30"/>
      <c r="BC106" s="32"/>
      <c r="BD106" s="24"/>
    </row>
    <row r="107" spans="1:62" ht="15" customHeight="1" x14ac:dyDescent="0.25">
      <c r="A107" s="3"/>
      <c r="B107" s="24"/>
      <c r="C107" s="24"/>
      <c r="D107" s="24"/>
      <c r="E107" s="31"/>
      <c r="F107"/>
      <c r="K107"/>
      <c r="L107" s="24"/>
      <c r="M107" s="24"/>
      <c r="N107" s="24"/>
      <c r="O107" s="31"/>
      <c r="P107" s="31"/>
      <c r="Q107" s="24"/>
      <c r="R107" s="24"/>
      <c r="S107" s="24"/>
      <c r="T107" s="31"/>
      <c r="U107" s="24"/>
      <c r="V107" s="24"/>
      <c r="W107" s="24"/>
      <c r="X107" s="24"/>
      <c r="Y107" s="31"/>
      <c r="Z107" s="31"/>
      <c r="AA107" s="24"/>
      <c r="AB107" s="24"/>
      <c r="AC107" s="24"/>
      <c r="AD107" s="31"/>
      <c r="AE107" s="24"/>
      <c r="AF107" s="24"/>
      <c r="AG107" s="24"/>
      <c r="AH107" s="24"/>
      <c r="AI107" s="31"/>
      <c r="AJ107" s="31"/>
      <c r="AK107" s="24"/>
      <c r="AL107" s="24"/>
      <c r="AM107" s="24"/>
      <c r="AN107" s="31"/>
      <c r="AO107" s="31"/>
      <c r="AP107" s="24"/>
      <c r="AQ107" s="24"/>
      <c r="AR107" s="24"/>
      <c r="AS107" s="31"/>
      <c r="AT107" s="31"/>
      <c r="AU107" s="24"/>
      <c r="AV107" s="24"/>
      <c r="AW107" s="24"/>
      <c r="AX107" s="31"/>
      <c r="AY107" s="31"/>
      <c r="AZ107" s="30"/>
      <c r="BA107" s="30"/>
      <c r="BB107" s="30"/>
      <c r="BC107" s="32"/>
      <c r="BD107" s="24"/>
    </row>
    <row r="108" spans="1:62" ht="15" customHeight="1" x14ac:dyDescent="0.25">
      <c r="A108"/>
      <c r="D108" s="24"/>
      <c r="E108" s="31"/>
      <c r="F108"/>
      <c r="K108"/>
      <c r="L108" s="24"/>
      <c r="M108" s="24"/>
      <c r="N108" s="24"/>
      <c r="O108" s="31"/>
      <c r="P108" s="31"/>
      <c r="Q108" s="24"/>
      <c r="R108" s="24"/>
      <c r="S108" s="24"/>
      <c r="T108" s="31"/>
      <c r="U108"/>
      <c r="V108"/>
      <c r="W108"/>
      <c r="X108" s="24"/>
      <c r="Y108" s="31"/>
      <c r="Z108" s="31"/>
      <c r="AA108" s="24"/>
      <c r="AB108" s="24"/>
      <c r="AC108" s="24"/>
      <c r="AD108" s="31"/>
      <c r="AE108" s="24"/>
      <c r="AF108" s="24"/>
      <c r="AG108" s="24"/>
      <c r="AH108" s="24"/>
      <c r="AI108" s="31"/>
      <c r="AJ108" s="31"/>
      <c r="AM108" s="24"/>
      <c r="AN108" s="31"/>
      <c r="AO108" s="31"/>
      <c r="AP108" s="24"/>
      <c r="AQ108" s="24"/>
      <c r="AR108" s="24"/>
      <c r="AS108" s="31"/>
      <c r="AT108" s="31"/>
      <c r="AU108" s="24"/>
      <c r="AV108" s="24"/>
      <c r="AW108" s="24"/>
      <c r="AX108" s="31"/>
      <c r="AY108" s="31"/>
      <c r="AZ108" s="30"/>
      <c r="BA108" s="30"/>
      <c r="BB108" s="30"/>
      <c r="BC108" s="32"/>
      <c r="BD108" s="24"/>
    </row>
    <row r="109" spans="1:62" ht="15" customHeight="1" x14ac:dyDescent="0.25">
      <c r="A109"/>
      <c r="B109" s="24"/>
      <c r="C109" s="24"/>
      <c r="D109" s="24"/>
      <c r="E109" s="31"/>
      <c r="F109"/>
      <c r="K109"/>
      <c r="L109" s="24"/>
      <c r="M109" s="24"/>
      <c r="N109" s="24"/>
      <c r="O109" s="31"/>
      <c r="P109" s="31"/>
      <c r="Q109" s="24"/>
      <c r="R109" s="24"/>
      <c r="S109" s="24"/>
      <c r="T109" s="31"/>
      <c r="U109" s="24"/>
      <c r="V109" s="24"/>
      <c r="W109" s="24"/>
      <c r="X109" s="24"/>
      <c r="Y109" s="31"/>
      <c r="Z109" s="31"/>
      <c r="AA109" s="24"/>
      <c r="AB109" s="24"/>
      <c r="AC109" s="24"/>
      <c r="AD109" s="31"/>
      <c r="AE109" s="24"/>
      <c r="AF109" s="24"/>
      <c r="AG109" s="24"/>
      <c r="AH109" s="24"/>
      <c r="AI109" s="31"/>
      <c r="AJ109" s="31"/>
      <c r="AK109" s="24"/>
      <c r="AL109" s="24"/>
      <c r="AM109" s="24"/>
      <c r="AN109" s="31"/>
      <c r="AO109" s="31"/>
      <c r="AP109" s="24"/>
      <c r="AQ109" s="24"/>
      <c r="AR109" s="24"/>
      <c r="AS109" s="31"/>
      <c r="AT109" s="31"/>
      <c r="AU109" s="24"/>
      <c r="AV109" s="24"/>
      <c r="AW109" s="24"/>
      <c r="AX109" s="31"/>
      <c r="AY109" s="31"/>
      <c r="AZ109" s="30"/>
      <c r="BA109" s="30"/>
      <c r="BB109" s="30"/>
      <c r="BC109" s="32"/>
      <c r="BD109" s="24"/>
    </row>
    <row r="110" spans="1:62" ht="15" customHeight="1" x14ac:dyDescent="0.25">
      <c r="A110"/>
      <c r="B110" s="24"/>
      <c r="C110" s="24"/>
      <c r="D110" s="24"/>
      <c r="E110" s="24"/>
      <c r="F110"/>
      <c r="G110" s="3"/>
      <c r="H110" s="3"/>
      <c r="J110" s="33"/>
      <c r="K110" s="33"/>
      <c r="L110" s="24"/>
      <c r="M110" s="24"/>
      <c r="N110" s="24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30"/>
      <c r="BA110" s="30"/>
      <c r="BB110" s="30"/>
      <c r="BC110" s="30"/>
      <c r="BD110" s="24"/>
    </row>
    <row r="111" spans="1:62" ht="15" customHeight="1" x14ac:dyDescent="0.25">
      <c r="A111"/>
      <c r="B111" s="24"/>
      <c r="C111" s="24"/>
      <c r="D111" s="24"/>
      <c r="E111" s="24"/>
      <c r="F111"/>
      <c r="K111"/>
      <c r="L111" s="24"/>
      <c r="M111" s="24"/>
      <c r="N111" s="24"/>
      <c r="P111"/>
      <c r="Q111" s="24"/>
      <c r="R111" s="24"/>
      <c r="S111" s="24"/>
      <c r="T111" s="31"/>
      <c r="U111" s="24"/>
      <c r="V111" s="24"/>
      <c r="W111" s="24"/>
      <c r="X111" s="24"/>
      <c r="Y111" s="24"/>
      <c r="Z111" s="24"/>
      <c r="AA111" s="24"/>
      <c r="AB111" s="24"/>
      <c r="AC111" s="24"/>
      <c r="AD111" s="31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BB111" s="30"/>
      <c r="BC111" s="32"/>
      <c r="BD111" s="24"/>
    </row>
    <row r="112" spans="1:62" ht="15" customHeight="1" x14ac:dyDescent="0.25">
      <c r="A112"/>
      <c r="B112" s="24"/>
      <c r="C112" s="24"/>
      <c r="D112" s="24"/>
      <c r="E112" s="24"/>
      <c r="F112"/>
      <c r="G112" s="7"/>
      <c r="H112" s="7"/>
      <c r="I112" s="7"/>
      <c r="J112" s="7"/>
      <c r="K112" s="7"/>
      <c r="L112" s="24"/>
      <c r="M112" s="24"/>
      <c r="N112" s="24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30"/>
      <c r="BA112" s="30"/>
      <c r="BB112" s="30"/>
      <c r="BC112" s="32"/>
      <c r="BD112" s="24"/>
    </row>
    <row r="113" spans="1:56" ht="15" customHeight="1" x14ac:dyDescent="0.25">
      <c r="A113"/>
      <c r="B113" s="24"/>
      <c r="C113" s="24"/>
      <c r="D113" s="24"/>
      <c r="E113" s="31"/>
      <c r="F113"/>
      <c r="G113" s="7"/>
      <c r="H113" s="7"/>
      <c r="I113" s="7"/>
      <c r="J113" s="7"/>
      <c r="K113" s="7"/>
      <c r="L113" s="24"/>
      <c r="M113" s="24"/>
      <c r="N113" s="24"/>
      <c r="P113"/>
      <c r="Q113" s="24"/>
      <c r="R113" s="24"/>
      <c r="S113" s="24"/>
      <c r="T113" s="31"/>
      <c r="U113" s="24"/>
      <c r="V113" s="24"/>
      <c r="W113" s="24"/>
      <c r="X113" s="24"/>
      <c r="Y113" s="31"/>
      <c r="Z113" s="31"/>
      <c r="AA113" s="24"/>
      <c r="AB113" s="24"/>
      <c r="AC113" s="24"/>
      <c r="AD113" s="31"/>
      <c r="AE113" s="24"/>
      <c r="AF113" s="24"/>
      <c r="AG113" s="24"/>
      <c r="AH113" s="24"/>
      <c r="AI113" s="31"/>
      <c r="AJ113" s="31"/>
      <c r="AK113" s="24"/>
      <c r="AL113" s="24"/>
      <c r="AM113" s="24"/>
      <c r="AN113" s="31"/>
      <c r="AO113" s="31"/>
      <c r="AP113" s="24"/>
      <c r="AQ113" s="24"/>
      <c r="AR113" s="24"/>
      <c r="AS113" s="31"/>
      <c r="AT113" s="31"/>
      <c r="AU113" s="24"/>
      <c r="AV113" s="24"/>
      <c r="AW113" s="24"/>
      <c r="AX113" s="31"/>
      <c r="AY113" s="31"/>
      <c r="AZ113" s="30"/>
      <c r="BA113" s="30"/>
      <c r="BB113" s="30"/>
      <c r="BC113" s="32"/>
      <c r="BD113" s="24"/>
    </row>
    <row r="114" spans="1:56" ht="15" customHeight="1" x14ac:dyDescent="0.25">
      <c r="A114" s="3"/>
      <c r="B114" s="24"/>
      <c r="C114" s="24"/>
      <c r="D114" s="24"/>
      <c r="E114" s="31"/>
      <c r="F114"/>
      <c r="G114" s="3"/>
      <c r="H114" s="3"/>
      <c r="K114"/>
      <c r="L114" s="24"/>
      <c r="M114" s="24"/>
      <c r="N114" s="24"/>
      <c r="P114"/>
      <c r="Q114" s="24"/>
      <c r="R114" s="24"/>
      <c r="S114" s="24"/>
      <c r="T114" s="31"/>
      <c r="U114" s="24"/>
      <c r="V114" s="24"/>
      <c r="W114" s="24"/>
      <c r="X114" s="24"/>
      <c r="Y114" s="31"/>
      <c r="Z114" s="31"/>
      <c r="AA114" s="24"/>
      <c r="AB114" s="24"/>
      <c r="AC114" s="24"/>
      <c r="AD114" s="31"/>
      <c r="AE114" s="24"/>
      <c r="AF114" s="24"/>
      <c r="AG114" s="24"/>
      <c r="AH114" s="24"/>
      <c r="AI114" s="31"/>
      <c r="AJ114" s="31"/>
      <c r="AK114" s="24"/>
      <c r="AL114" s="24"/>
      <c r="AM114" s="24"/>
      <c r="AN114" s="31"/>
      <c r="AO114" s="31"/>
      <c r="AP114" s="24"/>
      <c r="AQ114" s="24"/>
      <c r="AR114" s="24"/>
      <c r="AS114" s="31"/>
      <c r="AT114" s="31"/>
      <c r="AU114" s="24"/>
      <c r="AV114" s="24"/>
      <c r="AW114" s="24"/>
      <c r="AX114" s="31"/>
      <c r="AY114" s="31"/>
      <c r="AZ114" s="30"/>
      <c r="BA114" s="30"/>
      <c r="BB114" s="30"/>
      <c r="BC114" s="32"/>
      <c r="BD114" s="24"/>
    </row>
    <row r="115" spans="1:56" ht="15" customHeight="1" x14ac:dyDescent="0.25">
      <c r="A115"/>
      <c r="B115" s="24"/>
      <c r="C115" s="24"/>
      <c r="D115" s="24"/>
      <c r="E115" s="31"/>
      <c r="F115"/>
      <c r="K115"/>
      <c r="L115" s="24"/>
      <c r="M115" s="24"/>
      <c r="N115" s="24"/>
      <c r="P115"/>
      <c r="Q115" s="24"/>
      <c r="R115" s="24"/>
      <c r="S115" s="24"/>
      <c r="T115" s="31"/>
      <c r="U115" s="24"/>
      <c r="V115" s="24"/>
      <c r="W115" s="24"/>
      <c r="X115" s="24"/>
      <c r="Y115" s="31"/>
      <c r="Z115" s="31"/>
      <c r="AA115" s="24"/>
      <c r="AB115" s="24"/>
      <c r="AC115" s="24"/>
      <c r="AD115" s="31"/>
      <c r="AE115" s="24"/>
      <c r="AF115" s="24"/>
      <c r="AG115" s="24"/>
      <c r="AH115" s="24"/>
      <c r="AI115" s="31"/>
      <c r="AJ115" s="31"/>
      <c r="AK115" s="24"/>
      <c r="AL115" s="24"/>
      <c r="AM115" s="24"/>
      <c r="AN115" s="31"/>
      <c r="AO115" s="31"/>
      <c r="AP115" s="24"/>
      <c r="AQ115" s="24"/>
      <c r="AR115" s="24"/>
      <c r="AS115" s="31"/>
      <c r="AT115" s="31"/>
      <c r="AU115" s="24"/>
      <c r="AV115" s="24"/>
      <c r="AW115" s="24"/>
      <c r="AX115" s="31"/>
      <c r="AY115" s="31"/>
      <c r="AZ115" s="30"/>
      <c r="BA115" s="30"/>
      <c r="BB115" s="30"/>
      <c r="BC115" s="32"/>
      <c r="BD115" s="24"/>
    </row>
    <row r="116" spans="1:56" ht="15" customHeight="1" x14ac:dyDescent="0.25">
      <c r="A116" s="3"/>
      <c r="B116" s="24"/>
      <c r="C116" s="24"/>
      <c r="D116" s="24"/>
      <c r="E116" s="31"/>
      <c r="F116"/>
      <c r="G116" s="24"/>
      <c r="H116" s="24"/>
      <c r="I116" s="24"/>
      <c r="J116" s="31"/>
      <c r="K116" s="31"/>
      <c r="L116" s="24"/>
      <c r="M116" s="24"/>
      <c r="N116" s="24"/>
      <c r="P116"/>
      <c r="Q116" s="24"/>
      <c r="R116" s="24"/>
      <c r="S116" s="24"/>
      <c r="T116" s="31"/>
      <c r="U116" s="24"/>
      <c r="V116" s="24"/>
      <c r="W116" s="24"/>
      <c r="X116" s="24"/>
      <c r="Y116" s="31"/>
      <c r="Z116" s="31"/>
      <c r="AA116" s="24"/>
      <c r="AB116" s="24"/>
      <c r="AC116" s="24"/>
      <c r="AD116" s="31"/>
      <c r="AE116" s="24"/>
      <c r="AF116" s="24"/>
      <c r="AG116" s="24"/>
      <c r="AH116" s="24"/>
      <c r="AI116" s="31"/>
      <c r="AJ116" s="31"/>
      <c r="AK116" s="24"/>
      <c r="AL116" s="24"/>
      <c r="AM116" s="24"/>
      <c r="AN116" s="31"/>
      <c r="AO116" s="31"/>
      <c r="AP116" s="24"/>
      <c r="AQ116" s="24"/>
      <c r="AR116" s="24"/>
      <c r="AS116" s="31"/>
      <c r="AT116" s="31"/>
      <c r="AU116" s="24"/>
      <c r="AV116" s="24"/>
      <c r="AW116" s="24"/>
      <c r="AX116" s="31"/>
      <c r="AY116" s="31"/>
      <c r="AZ116" s="30"/>
      <c r="BA116" s="30"/>
      <c r="BB116" s="30"/>
      <c r="BC116" s="32"/>
      <c r="BD116" s="24"/>
    </row>
    <row r="117" spans="1:56" ht="15" customHeight="1" x14ac:dyDescent="0.25">
      <c r="A117" s="3"/>
      <c r="B117" s="31"/>
      <c r="C117" s="31"/>
      <c r="D117" s="24"/>
      <c r="E117" s="31"/>
      <c r="F117"/>
      <c r="G117" s="24"/>
      <c r="H117" s="24"/>
      <c r="I117" s="24"/>
      <c r="J117" s="31"/>
      <c r="K117" s="31"/>
      <c r="L117" s="31"/>
      <c r="M117" s="31"/>
      <c r="N117" s="24"/>
      <c r="P117"/>
      <c r="Q117" s="31"/>
      <c r="R117" s="31"/>
      <c r="S117" s="24"/>
      <c r="T117" s="31"/>
      <c r="U117" s="24"/>
      <c r="V117" s="31"/>
      <c r="W117" s="31"/>
      <c r="X117" s="24"/>
      <c r="Y117" s="31"/>
      <c r="Z117" s="31"/>
      <c r="AA117" s="31"/>
      <c r="AB117" s="31"/>
      <c r="AC117" s="24"/>
      <c r="AD117" s="31"/>
      <c r="AE117" s="24"/>
      <c r="AF117" s="31"/>
      <c r="AG117" s="31"/>
      <c r="AH117" s="24"/>
      <c r="AI117" s="31"/>
      <c r="AJ117" s="31"/>
      <c r="AK117" s="31"/>
      <c r="AL117" s="31"/>
      <c r="AM117" s="24"/>
      <c r="AN117" s="31"/>
      <c r="AO117" s="31"/>
      <c r="AP117" s="31"/>
      <c r="AQ117" s="31"/>
      <c r="AR117" s="24"/>
      <c r="AS117" s="31"/>
      <c r="AT117" s="31"/>
      <c r="AU117" s="31"/>
      <c r="AV117" s="31"/>
      <c r="AW117" s="24"/>
      <c r="AX117" s="31"/>
      <c r="AY117" s="31"/>
      <c r="AZ117" s="32"/>
      <c r="BA117" s="32"/>
      <c r="BB117" s="30"/>
      <c r="BC117" s="32"/>
      <c r="BD117" s="24"/>
    </row>
    <row r="118" spans="1:56" ht="15" customHeight="1" x14ac:dyDescent="0.25">
      <c r="A118" s="3"/>
      <c r="B118" s="24"/>
      <c r="C118" s="24"/>
      <c r="D118" s="24"/>
      <c r="E118" s="31"/>
      <c r="F118"/>
      <c r="G118" s="24"/>
      <c r="H118" s="24"/>
      <c r="I118" s="34"/>
      <c r="J118" s="24"/>
      <c r="K118" s="24"/>
      <c r="L118" s="24"/>
      <c r="M118" s="24"/>
      <c r="N118" s="24"/>
      <c r="P118"/>
      <c r="Q118" s="24"/>
      <c r="R118" s="24"/>
      <c r="S118" s="24"/>
      <c r="T118" s="31"/>
      <c r="U118" s="24"/>
      <c r="V118" s="24"/>
      <c r="W118" s="24"/>
      <c r="X118" s="24"/>
      <c r="Y118" s="31"/>
      <c r="Z118" s="31"/>
      <c r="AA118" s="24"/>
      <c r="AB118" s="24"/>
      <c r="AC118" s="24"/>
      <c r="AD118" s="31"/>
      <c r="AE118" s="24"/>
      <c r="AF118" s="24"/>
      <c r="AG118" s="24"/>
      <c r="AH118" s="24"/>
      <c r="AI118" s="31"/>
      <c r="AJ118" s="31"/>
      <c r="AK118" s="24"/>
      <c r="AL118" s="24"/>
      <c r="AM118" s="24"/>
      <c r="AN118" s="31"/>
      <c r="AO118" s="31"/>
      <c r="AP118" s="24"/>
      <c r="AQ118" s="24"/>
      <c r="AR118" s="24"/>
      <c r="AS118" s="31"/>
      <c r="AT118" s="31"/>
      <c r="AU118" s="24"/>
      <c r="AV118" s="24"/>
      <c r="AW118" s="24"/>
      <c r="AX118" s="31"/>
      <c r="AY118" s="31"/>
      <c r="AZ118" s="30"/>
      <c r="BA118" s="30"/>
      <c r="BB118" s="30"/>
      <c r="BC118" s="32"/>
      <c r="BD118" s="24"/>
    </row>
    <row r="119" spans="1:56" ht="15" customHeight="1" x14ac:dyDescent="0.25">
      <c r="A119" s="3"/>
      <c r="B119" s="24"/>
      <c r="C119" s="24"/>
      <c r="D119" s="24"/>
      <c r="E119" s="31"/>
      <c r="F119"/>
      <c r="G119" s="24"/>
      <c r="H119" s="24"/>
      <c r="I119" s="24"/>
      <c r="J119" s="31"/>
      <c r="K119" s="31"/>
      <c r="L119" s="24"/>
      <c r="M119" s="24"/>
      <c r="N119" s="24"/>
      <c r="P119"/>
      <c r="Q119" s="24"/>
      <c r="R119" s="24"/>
      <c r="S119" s="24"/>
      <c r="T119" s="31"/>
      <c r="U119" s="24"/>
      <c r="V119" s="24"/>
      <c r="W119" s="24"/>
      <c r="X119" s="24"/>
      <c r="Y119" s="31"/>
      <c r="Z119" s="31"/>
      <c r="AA119" s="24"/>
      <c r="AB119" s="24"/>
      <c r="AC119" s="24"/>
      <c r="AD119" s="31"/>
      <c r="AE119" s="24"/>
      <c r="AF119" s="24"/>
      <c r="AG119" s="24"/>
      <c r="AH119" s="24"/>
      <c r="AI119" s="31"/>
      <c r="AJ119" s="31"/>
      <c r="AK119" s="24"/>
      <c r="AL119" s="24"/>
      <c r="AM119" s="24"/>
      <c r="AN119" s="31"/>
      <c r="AO119" s="31"/>
      <c r="AP119" s="24"/>
      <c r="AQ119" s="24"/>
      <c r="AR119" s="24"/>
      <c r="AS119" s="31"/>
      <c r="AT119" s="31"/>
      <c r="AU119" s="24"/>
      <c r="AV119" s="24"/>
      <c r="AW119" s="24"/>
      <c r="AX119" s="31"/>
      <c r="AY119" s="31"/>
      <c r="AZ119" s="30"/>
      <c r="BA119" s="30"/>
      <c r="BB119" s="30"/>
      <c r="BC119" s="32"/>
      <c r="BD119" s="24"/>
    </row>
    <row r="120" spans="1:56" ht="15" customHeight="1" x14ac:dyDescent="0.25">
      <c r="A120" s="3"/>
      <c r="B120" s="31"/>
      <c r="C120" s="31"/>
      <c r="D120" s="24"/>
      <c r="E120" s="31"/>
      <c r="F120"/>
      <c r="G120" s="24"/>
      <c r="H120" s="24"/>
      <c r="I120" s="34"/>
      <c r="J120" s="24"/>
      <c r="K120" s="24"/>
      <c r="L120" s="31"/>
      <c r="M120" s="31"/>
      <c r="N120" s="24"/>
      <c r="P120"/>
      <c r="Q120" s="31"/>
      <c r="R120" s="31"/>
      <c r="S120" s="24"/>
      <c r="T120" s="31"/>
      <c r="U120" s="24"/>
      <c r="V120" s="31"/>
      <c r="W120" s="31"/>
      <c r="X120" s="24"/>
      <c r="Y120" s="31"/>
      <c r="Z120" s="31"/>
      <c r="AA120" s="31"/>
      <c r="AB120" s="31"/>
      <c r="AC120" s="24"/>
      <c r="AD120" s="31"/>
      <c r="AE120" s="24"/>
      <c r="AF120" s="31"/>
      <c r="AG120" s="31"/>
      <c r="AH120" s="24"/>
      <c r="AI120" s="31"/>
      <c r="AJ120" s="31"/>
      <c r="AK120" s="31"/>
      <c r="AL120" s="31"/>
      <c r="AM120" s="24"/>
      <c r="AN120" s="31"/>
      <c r="AO120" s="31"/>
      <c r="AP120" s="31"/>
      <c r="AQ120" s="31"/>
      <c r="AR120" s="24"/>
      <c r="AS120" s="31"/>
      <c r="AT120" s="31"/>
      <c r="AU120" s="31"/>
      <c r="AV120" s="31"/>
      <c r="AW120" s="24"/>
      <c r="AX120" s="31"/>
      <c r="AY120" s="31"/>
      <c r="AZ120" s="32"/>
      <c r="BA120" s="32"/>
      <c r="BB120" s="30"/>
      <c r="BC120" s="32"/>
      <c r="BD120" s="24"/>
    </row>
    <row r="121" spans="1:56" ht="15" customHeight="1" x14ac:dyDescent="0.25">
      <c r="A121" s="3"/>
      <c r="B121" s="24"/>
      <c r="C121" s="24"/>
      <c r="D121" s="24"/>
      <c r="E121" s="31"/>
      <c r="F121"/>
      <c r="G121" s="24"/>
      <c r="H121" s="24"/>
      <c r="I121" s="24"/>
      <c r="J121" s="31"/>
      <c r="K121" s="31"/>
      <c r="L121" s="24"/>
      <c r="M121" s="24"/>
      <c r="N121" s="24"/>
      <c r="P121"/>
      <c r="Q121" s="24"/>
      <c r="R121" s="24"/>
      <c r="S121" s="24"/>
      <c r="T121" s="31"/>
      <c r="U121"/>
      <c r="V121" s="24"/>
      <c r="W121" s="24"/>
      <c r="X121" s="24"/>
      <c r="Y121" s="31"/>
      <c r="Z121" s="31"/>
      <c r="AA121" s="24"/>
      <c r="AB121" s="24"/>
      <c r="AC121" s="24"/>
      <c r="AD121" s="31"/>
      <c r="AF121" s="24"/>
      <c r="AG121" s="24"/>
      <c r="AH121" s="24"/>
      <c r="AI121" s="31"/>
      <c r="AJ121" s="31"/>
      <c r="AK121" s="24"/>
      <c r="AL121" s="24"/>
      <c r="AM121" s="24"/>
      <c r="AN121" s="31"/>
      <c r="AO121" s="31"/>
      <c r="AP121" s="24"/>
      <c r="AQ121" s="24"/>
      <c r="AR121" s="24"/>
      <c r="AS121" s="31"/>
      <c r="AT121" s="31"/>
      <c r="AU121" s="24"/>
      <c r="AV121" s="24"/>
      <c r="AW121" s="24"/>
      <c r="AX121" s="31"/>
      <c r="AY121" s="31"/>
      <c r="AZ121" s="30"/>
      <c r="BA121" s="30"/>
      <c r="BB121" s="30"/>
      <c r="BC121" s="32"/>
      <c r="BD121" s="24"/>
    </row>
    <row r="122" spans="1:56" ht="15" customHeight="1" x14ac:dyDescent="0.25">
      <c r="A122" s="3"/>
      <c r="B122" s="24"/>
      <c r="C122" s="24"/>
      <c r="D122" s="24"/>
      <c r="E122" s="31"/>
      <c r="F122"/>
      <c r="G122" s="24"/>
      <c r="H122" s="24"/>
      <c r="I122" s="34"/>
      <c r="J122" s="24"/>
      <c r="K122" s="24"/>
      <c r="L122" s="24"/>
      <c r="M122" s="24"/>
      <c r="N122" s="24"/>
      <c r="P122"/>
      <c r="Q122" s="24"/>
      <c r="R122" s="24"/>
      <c r="S122" s="24"/>
      <c r="T122" s="31"/>
      <c r="U122" s="24"/>
      <c r="V122" s="24"/>
      <c r="W122" s="24"/>
      <c r="X122" s="24"/>
      <c r="Y122" s="31"/>
      <c r="Z122" s="31"/>
      <c r="AA122" s="24"/>
      <c r="AB122" s="24"/>
      <c r="AC122" s="24"/>
      <c r="AD122" s="31"/>
      <c r="AE122" s="24"/>
      <c r="AF122" s="24"/>
      <c r="AG122" s="24"/>
      <c r="AH122" s="24"/>
      <c r="AI122" s="31"/>
      <c r="AJ122" s="31"/>
      <c r="AK122" s="24"/>
      <c r="AL122" s="24"/>
      <c r="AM122" s="24"/>
      <c r="AN122" s="31"/>
      <c r="AO122" s="31"/>
      <c r="AP122" s="24"/>
      <c r="AQ122" s="24"/>
      <c r="AR122" s="24"/>
      <c r="AS122" s="31"/>
      <c r="AT122" s="31"/>
      <c r="AU122" s="24"/>
      <c r="AV122" s="24"/>
      <c r="AW122" s="24"/>
      <c r="AX122" s="31"/>
      <c r="AY122" s="31"/>
      <c r="AZ122" s="30"/>
      <c r="BA122" s="30"/>
      <c r="BB122" s="30"/>
      <c r="BC122" s="32"/>
      <c r="BD122" s="24"/>
    </row>
    <row r="123" spans="1:56" ht="15" customHeight="1" x14ac:dyDescent="0.25">
      <c r="A123" s="3"/>
      <c r="B123" s="24"/>
      <c r="C123" s="24"/>
      <c r="D123" s="24"/>
      <c r="E123" s="31"/>
      <c r="F123"/>
      <c r="G123" s="24"/>
      <c r="H123" s="24"/>
      <c r="I123" s="24"/>
      <c r="J123" s="31"/>
      <c r="K123" s="31"/>
      <c r="L123" s="24"/>
      <c r="M123" s="24"/>
      <c r="N123" s="24"/>
      <c r="P123"/>
      <c r="Q123" s="24"/>
      <c r="R123" s="24"/>
      <c r="S123" s="24"/>
      <c r="T123" s="31"/>
      <c r="U123" s="24"/>
      <c r="V123" s="24"/>
      <c r="W123" s="24"/>
      <c r="X123" s="24"/>
      <c r="Y123" s="31"/>
      <c r="Z123" s="31"/>
      <c r="AA123" s="24"/>
      <c r="AB123" s="24"/>
      <c r="AC123" s="24"/>
      <c r="AD123" s="31"/>
      <c r="AE123" s="24"/>
      <c r="AF123" s="24"/>
      <c r="AG123" s="24"/>
      <c r="AH123" s="24"/>
      <c r="AI123" s="31"/>
      <c r="AJ123" s="31"/>
      <c r="AK123" s="24"/>
      <c r="AL123" s="24"/>
      <c r="AM123" s="24"/>
      <c r="AN123" s="31"/>
      <c r="AO123" s="31"/>
      <c r="AP123" s="24"/>
      <c r="AQ123" s="24"/>
      <c r="AR123" s="24"/>
      <c r="AS123" s="31"/>
      <c r="AT123" s="31"/>
      <c r="AU123" s="24"/>
      <c r="AV123" s="24"/>
      <c r="AW123" s="24"/>
      <c r="AX123" s="31"/>
      <c r="AY123" s="31"/>
      <c r="AZ123" s="30"/>
      <c r="BA123" s="30"/>
      <c r="BB123" s="30"/>
      <c r="BC123" s="32"/>
      <c r="BD123" s="24"/>
    </row>
    <row r="124" spans="1:56" ht="15" customHeight="1" x14ac:dyDescent="0.25">
      <c r="A124" s="3"/>
      <c r="B124" s="24"/>
      <c r="C124" s="24"/>
      <c r="D124" s="24"/>
      <c r="E124" s="31"/>
      <c r="F124"/>
      <c r="G124" s="24"/>
      <c r="H124" s="24"/>
      <c r="I124" s="34"/>
      <c r="J124" s="24"/>
      <c r="K124" s="24"/>
      <c r="L124" s="24"/>
      <c r="M124" s="24"/>
      <c r="N124" s="24"/>
      <c r="P124"/>
      <c r="Q124" s="24"/>
      <c r="R124" s="24"/>
      <c r="S124" s="24"/>
      <c r="T124" s="31"/>
      <c r="U124" s="24"/>
      <c r="V124" s="24"/>
      <c r="W124" s="24"/>
      <c r="X124" s="24"/>
      <c r="Y124" s="31"/>
      <c r="Z124" s="31"/>
      <c r="AA124" s="24"/>
      <c r="AB124" s="24"/>
      <c r="AC124" s="24"/>
      <c r="AD124" s="31"/>
      <c r="AE124" s="24"/>
      <c r="AF124" s="24"/>
      <c r="AG124" s="24"/>
      <c r="AH124" s="24"/>
      <c r="AI124" s="31"/>
      <c r="AJ124" s="31"/>
      <c r="AK124" s="24"/>
      <c r="AL124" s="24"/>
      <c r="AM124" s="24"/>
      <c r="AN124" s="31"/>
      <c r="AO124" s="31"/>
      <c r="AP124" s="24"/>
      <c r="AQ124" s="24"/>
      <c r="AR124" s="24"/>
      <c r="AS124" s="31"/>
      <c r="AT124" s="31"/>
      <c r="AU124" s="24"/>
      <c r="AV124" s="24"/>
      <c r="AW124" s="24"/>
      <c r="AX124" s="31"/>
      <c r="AY124" s="31"/>
      <c r="AZ124" s="30"/>
      <c r="BA124" s="30"/>
      <c r="BB124" s="30"/>
      <c r="BC124" s="32"/>
      <c r="BD124" s="24"/>
    </row>
    <row r="125" spans="1:56" ht="15" customHeight="1" x14ac:dyDescent="0.25">
      <c r="A125" s="3"/>
      <c r="B125" s="24"/>
      <c r="C125" s="24"/>
      <c r="D125" s="24"/>
      <c r="E125" s="31"/>
      <c r="F125"/>
      <c r="G125" s="24"/>
      <c r="H125" s="24"/>
      <c r="I125" s="24"/>
      <c r="J125" s="31"/>
      <c r="K125" s="31"/>
      <c r="L125" s="24"/>
      <c r="M125" s="24"/>
      <c r="N125" s="24"/>
      <c r="P125"/>
      <c r="Q125" s="24"/>
      <c r="R125" s="24"/>
      <c r="S125" s="24"/>
      <c r="T125" s="31"/>
      <c r="U125" s="24"/>
      <c r="V125" s="24"/>
      <c r="W125" s="24"/>
      <c r="X125" s="24"/>
      <c r="Y125" s="31"/>
      <c r="Z125" s="31"/>
      <c r="AA125" s="24"/>
      <c r="AB125" s="24"/>
      <c r="AC125" s="24"/>
      <c r="AD125" s="31"/>
      <c r="AE125" s="24"/>
      <c r="AF125" s="24"/>
      <c r="AG125" s="24"/>
      <c r="AH125" s="24"/>
      <c r="AI125" s="31"/>
      <c r="AJ125" s="31"/>
      <c r="AK125" s="24"/>
      <c r="AL125" s="24"/>
      <c r="AM125" s="24"/>
      <c r="AN125" s="31"/>
      <c r="AO125" s="31"/>
      <c r="AP125" s="24"/>
      <c r="AQ125" s="24"/>
      <c r="AR125" s="24"/>
      <c r="AS125" s="31"/>
      <c r="AT125" s="31"/>
      <c r="AU125" s="24"/>
      <c r="AV125" s="24"/>
      <c r="AW125" s="24"/>
      <c r="AX125" s="31"/>
      <c r="AY125" s="31"/>
      <c r="AZ125" s="30"/>
      <c r="BA125" s="30"/>
      <c r="BB125" s="30"/>
      <c r="BC125" s="32"/>
      <c r="BD125" s="24"/>
    </row>
    <row r="126" spans="1:56" ht="15" customHeight="1" x14ac:dyDescent="0.25">
      <c r="A126" s="3"/>
      <c r="B126" s="31"/>
      <c r="C126" s="31"/>
      <c r="D126" s="24"/>
      <c r="E126" s="31"/>
      <c r="F126"/>
      <c r="G126" s="24"/>
      <c r="H126" s="24"/>
      <c r="I126" s="34"/>
      <c r="J126" s="24"/>
      <c r="K126" s="24"/>
      <c r="L126" s="31"/>
      <c r="M126" s="31"/>
      <c r="N126" s="24"/>
      <c r="P126"/>
      <c r="Q126" s="31"/>
      <c r="R126" s="31"/>
      <c r="S126" s="24"/>
      <c r="T126" s="31"/>
      <c r="U126" s="24"/>
      <c r="V126" s="31"/>
      <c r="W126" s="31"/>
      <c r="X126" s="24"/>
      <c r="Y126" s="31"/>
      <c r="Z126" s="31"/>
      <c r="AA126" s="31"/>
      <c r="AB126" s="31"/>
      <c r="AC126" s="24"/>
      <c r="AD126" s="31"/>
      <c r="AE126" s="24"/>
      <c r="AF126" s="31"/>
      <c r="AG126" s="31"/>
      <c r="AH126" s="24"/>
      <c r="AI126" s="31"/>
      <c r="AJ126" s="31"/>
      <c r="AK126" s="31"/>
      <c r="AL126" s="31"/>
      <c r="AM126" s="24"/>
      <c r="AN126" s="31"/>
      <c r="AO126" s="31"/>
      <c r="AP126" s="31"/>
      <c r="AQ126" s="31"/>
      <c r="AR126" s="24"/>
      <c r="AS126" s="31"/>
      <c r="AT126" s="31"/>
      <c r="AU126" s="31"/>
      <c r="AV126" s="31"/>
      <c r="AW126" s="24"/>
      <c r="AX126" s="31"/>
      <c r="AY126" s="31"/>
      <c r="AZ126" s="32"/>
      <c r="BA126" s="32"/>
      <c r="BB126" s="30"/>
      <c r="BC126" s="32"/>
      <c r="BD126" s="24"/>
    </row>
    <row r="127" spans="1:56" ht="15" customHeight="1" x14ac:dyDescent="0.25">
      <c r="A127" s="3"/>
      <c r="F127"/>
      <c r="G127" s="24"/>
      <c r="H127" s="24"/>
      <c r="I127" s="24"/>
      <c r="J127" s="31"/>
      <c r="K127" s="31"/>
      <c r="P127"/>
      <c r="U127"/>
      <c r="V127"/>
      <c r="W127"/>
      <c r="X127"/>
      <c r="Y127"/>
      <c r="Z127"/>
      <c r="AJ127"/>
      <c r="AT127"/>
      <c r="AY127"/>
    </row>
    <row r="128" spans="1:56" ht="15" customHeight="1" x14ac:dyDescent="0.25">
      <c r="A128" s="3"/>
      <c r="F128"/>
      <c r="G128" s="24"/>
      <c r="H128" s="24"/>
      <c r="I128" s="34"/>
      <c r="J128" s="24"/>
      <c r="K128" s="24"/>
      <c r="P128"/>
      <c r="U128"/>
      <c r="V128"/>
      <c r="W128"/>
      <c r="X128"/>
      <c r="Y128"/>
      <c r="Z128"/>
      <c r="AJ128"/>
      <c r="AT128"/>
      <c r="AY128"/>
    </row>
    <row r="129" spans="1:56" ht="15" customHeight="1" x14ac:dyDescent="0.25">
      <c r="A129" s="3"/>
      <c r="B129" s="31"/>
      <c r="C129" s="31"/>
      <c r="F129"/>
      <c r="G129" s="24"/>
      <c r="H129" s="24"/>
      <c r="I129" s="24"/>
      <c r="J129" s="31"/>
      <c r="K129" s="31"/>
      <c r="P129"/>
      <c r="U129"/>
      <c r="V129"/>
      <c r="W129"/>
      <c r="X129"/>
      <c r="Y129"/>
      <c r="Z129"/>
      <c r="AJ129"/>
      <c r="AT129"/>
      <c r="AU129" s="31"/>
      <c r="AV129" s="31"/>
      <c r="AY129"/>
    </row>
    <row r="130" spans="1:56" ht="15" customHeight="1" x14ac:dyDescent="0.25">
      <c r="A130" s="3"/>
      <c r="B130" s="24"/>
      <c r="C130" s="24"/>
      <c r="D130" s="24"/>
      <c r="E130" s="31"/>
      <c r="F130"/>
      <c r="G130" s="24"/>
      <c r="H130" s="24"/>
      <c r="I130" s="24"/>
      <c r="J130" s="31"/>
      <c r="K130" s="31"/>
      <c r="L130" s="24"/>
      <c r="M130" s="24"/>
      <c r="N130" s="24"/>
      <c r="P130"/>
      <c r="Q130" s="24"/>
      <c r="R130" s="24"/>
      <c r="S130" s="24"/>
      <c r="T130" s="31"/>
      <c r="U130" s="24"/>
      <c r="V130" s="24"/>
      <c r="W130" s="24"/>
      <c r="X130" s="24"/>
      <c r="Y130" s="31"/>
      <c r="Z130" s="31"/>
      <c r="AA130" s="31"/>
      <c r="AB130" s="31"/>
      <c r="AC130" s="24"/>
      <c r="AD130" s="31"/>
      <c r="AE130" s="24"/>
      <c r="AF130" s="24"/>
      <c r="AG130" s="24"/>
      <c r="AH130" s="24"/>
      <c r="AI130" s="31"/>
      <c r="AJ130" s="31"/>
      <c r="AK130" s="24"/>
      <c r="AL130" s="24"/>
      <c r="AM130" s="24"/>
      <c r="AN130" s="31"/>
      <c r="AO130" s="31"/>
      <c r="AP130" s="24"/>
      <c r="AQ130" s="24"/>
      <c r="AR130" s="24"/>
      <c r="AS130" s="31"/>
      <c r="AT130" s="31"/>
      <c r="AU130" s="24"/>
      <c r="AV130" s="24"/>
      <c r="AW130" s="24"/>
      <c r="AX130" s="31"/>
      <c r="AY130" s="31"/>
      <c r="AZ130" s="30"/>
      <c r="BA130" s="30"/>
      <c r="BB130" s="30"/>
      <c r="BC130" s="32"/>
      <c r="BD130" s="24"/>
    </row>
    <row r="131" spans="1:56" ht="15" customHeight="1" x14ac:dyDescent="0.25">
      <c r="A131" s="3"/>
      <c r="B131" s="24"/>
      <c r="C131" s="24"/>
      <c r="D131" s="24"/>
      <c r="E131" s="24"/>
      <c r="F131"/>
      <c r="G131" s="24"/>
      <c r="H131" s="24"/>
      <c r="I131" s="24"/>
      <c r="J131" s="31"/>
      <c r="K131" s="31"/>
      <c r="L131" s="24"/>
      <c r="M131" s="24"/>
      <c r="N131" s="24"/>
      <c r="P131"/>
      <c r="Q131" s="24"/>
      <c r="R131" s="24"/>
      <c r="S131" s="24"/>
      <c r="T131" s="31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30"/>
      <c r="BA131" s="30"/>
      <c r="BB131" s="30"/>
      <c r="BC131" s="32"/>
      <c r="BD131" s="24"/>
    </row>
    <row r="132" spans="1:56" ht="15" customHeight="1" x14ac:dyDescent="0.25">
      <c r="A132" s="3"/>
      <c r="B132" s="24"/>
      <c r="C132" s="24"/>
      <c r="D132" s="24"/>
      <c r="E132" s="24"/>
      <c r="F132"/>
      <c r="G132" s="24"/>
      <c r="H132" s="24"/>
      <c r="I132" s="24"/>
      <c r="J132" s="31"/>
      <c r="K132" s="31"/>
      <c r="L132" s="24"/>
      <c r="M132" s="24"/>
      <c r="N132" s="24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30"/>
      <c r="BA132" s="30"/>
      <c r="BB132" s="30"/>
      <c r="BC132" s="32"/>
      <c r="BD132" s="24"/>
    </row>
    <row r="133" spans="1:56" ht="15" customHeight="1" x14ac:dyDescent="0.25">
      <c r="A133" s="3"/>
      <c r="B133" s="24"/>
      <c r="C133" s="24"/>
      <c r="D133" s="24"/>
      <c r="E133" s="31"/>
      <c r="F133"/>
      <c r="G133" s="24"/>
      <c r="H133" s="24"/>
      <c r="I133" s="24"/>
      <c r="J133" s="31"/>
      <c r="K133" s="31"/>
      <c r="L133" s="24"/>
      <c r="M133" s="24"/>
      <c r="N133" s="24"/>
      <c r="P133"/>
      <c r="Q133" s="24"/>
      <c r="R133" s="24"/>
      <c r="S133" s="24"/>
      <c r="T133" s="31"/>
      <c r="U133" s="24"/>
      <c r="V133" s="24"/>
      <c r="W133" s="24"/>
      <c r="X133" s="24"/>
      <c r="Y133" s="31"/>
      <c r="Z133" s="31"/>
      <c r="AA133" s="24"/>
      <c r="AB133" s="24"/>
      <c r="AC133" s="24"/>
      <c r="AD133" s="31"/>
      <c r="AE133" s="24"/>
      <c r="AF133" s="24"/>
      <c r="AG133" s="24"/>
      <c r="AH133" s="24"/>
      <c r="AI133" s="31"/>
      <c r="AJ133" s="31"/>
      <c r="AK133" s="24"/>
      <c r="AL133" s="24"/>
      <c r="AM133" s="24"/>
      <c r="AN133" s="31"/>
      <c r="AO133" s="31"/>
      <c r="AP133" s="24"/>
      <c r="AQ133" s="24"/>
      <c r="AR133" s="24"/>
      <c r="AS133" s="31"/>
      <c r="AT133" s="31"/>
      <c r="AU133" s="24"/>
      <c r="AV133" s="24"/>
      <c r="AW133" s="24"/>
      <c r="AX133" s="31"/>
      <c r="AY133" s="31"/>
      <c r="AZ133" s="30"/>
      <c r="BA133" s="30"/>
      <c r="BB133" s="30"/>
      <c r="BC133" s="32"/>
      <c r="BD133" s="24"/>
    </row>
    <row r="134" spans="1:56" ht="15" customHeight="1" x14ac:dyDescent="0.25">
      <c r="A134" s="3"/>
      <c r="B134" s="24"/>
      <c r="C134" s="24"/>
      <c r="D134" s="24"/>
      <c r="E134" s="31"/>
      <c r="F134"/>
      <c r="G134" s="24"/>
      <c r="H134" s="24"/>
      <c r="J134" s="24"/>
      <c r="K134" s="24"/>
      <c r="L134" s="24"/>
      <c r="M134" s="24"/>
      <c r="N134" s="24"/>
      <c r="P134"/>
      <c r="Q134" s="24"/>
      <c r="R134" s="24"/>
      <c r="S134" s="24"/>
      <c r="T134" s="31"/>
      <c r="U134" s="24"/>
      <c r="V134" s="24"/>
      <c r="W134" s="24"/>
      <c r="X134" s="24"/>
      <c r="Y134" s="31"/>
      <c r="Z134" s="31"/>
      <c r="AA134" s="24"/>
      <c r="AB134" s="24"/>
      <c r="AC134" s="24"/>
      <c r="AD134" s="31"/>
      <c r="AE134" s="24"/>
      <c r="AF134" s="24"/>
      <c r="AG134" s="24"/>
      <c r="AH134" s="24"/>
      <c r="AI134" s="31"/>
      <c r="AJ134" s="31"/>
      <c r="AK134" s="24"/>
      <c r="AL134" s="24"/>
      <c r="AM134" s="24"/>
      <c r="AN134" s="31"/>
      <c r="AO134" s="31"/>
      <c r="AP134" s="24"/>
      <c r="AQ134" s="24"/>
      <c r="AR134" s="24"/>
      <c r="AS134" s="31"/>
      <c r="AT134" s="31"/>
      <c r="AU134" s="24"/>
      <c r="AV134" s="24"/>
      <c r="AW134" s="24"/>
      <c r="AX134" s="31"/>
      <c r="AY134" s="31"/>
      <c r="AZ134" s="30"/>
      <c r="BA134" s="30"/>
      <c r="BB134" s="30"/>
      <c r="BC134" s="32"/>
      <c r="BD134" s="24"/>
    </row>
    <row r="135" spans="1:56" ht="15" customHeight="1" x14ac:dyDescent="0.25">
      <c r="A135"/>
      <c r="B135" s="24"/>
      <c r="C135" s="24"/>
      <c r="D135" s="24"/>
      <c r="E135" s="31"/>
      <c r="F135"/>
      <c r="G135" s="33"/>
      <c r="H135" s="33"/>
      <c r="I135" s="24"/>
      <c r="J135" s="31"/>
      <c r="K135" s="31"/>
      <c r="L135" s="24"/>
      <c r="M135" s="24"/>
      <c r="N135" s="24"/>
      <c r="P135"/>
      <c r="Q135" s="24"/>
      <c r="R135" s="24"/>
      <c r="S135" s="24"/>
      <c r="T135" s="31"/>
      <c r="U135" s="24"/>
      <c r="V135" s="24"/>
      <c r="W135" s="24"/>
      <c r="X135" s="24"/>
      <c r="Y135" s="31"/>
      <c r="Z135" s="31"/>
      <c r="AA135" s="24"/>
      <c r="AB135" s="24"/>
      <c r="AC135" s="24"/>
      <c r="AD135" s="31"/>
      <c r="AE135" s="24"/>
      <c r="AF135" s="24"/>
      <c r="AG135" s="24"/>
      <c r="AH135" s="24"/>
      <c r="AI135" s="31"/>
      <c r="AJ135" s="31"/>
      <c r="AK135" s="24"/>
      <c r="AL135" s="24"/>
      <c r="AM135" s="24"/>
      <c r="AN135" s="31"/>
      <c r="AO135" s="31"/>
      <c r="AP135" s="24"/>
      <c r="AQ135" s="24"/>
      <c r="AR135" s="24"/>
      <c r="AS135" s="31"/>
      <c r="AT135" s="31"/>
      <c r="AU135" s="24"/>
      <c r="AV135" s="24"/>
      <c r="AW135" s="24"/>
      <c r="AX135" s="31"/>
      <c r="AY135" s="31"/>
      <c r="AZ135" s="30"/>
      <c r="BA135" s="30"/>
      <c r="BB135" s="30"/>
      <c r="BC135" s="32"/>
      <c r="BD135" s="24"/>
    </row>
    <row r="136" spans="1:56" ht="15" customHeight="1" x14ac:dyDescent="0.25">
      <c r="A136" s="3"/>
      <c r="B136" s="31"/>
      <c r="C136" s="31"/>
      <c r="D136" s="24"/>
      <c r="E136" s="31"/>
      <c r="F136"/>
      <c r="G136" s="24"/>
      <c r="H136" s="24"/>
      <c r="I136" s="24"/>
      <c r="J136" s="24"/>
      <c r="K136" s="24"/>
      <c r="L136" s="31"/>
      <c r="M136" s="31"/>
      <c r="N136" s="24"/>
      <c r="P136"/>
      <c r="Q136" s="31"/>
      <c r="R136" s="31"/>
      <c r="S136" s="24"/>
      <c r="T136" s="31"/>
      <c r="U136" s="24"/>
      <c r="V136" s="31"/>
      <c r="W136" s="31"/>
      <c r="X136" s="24"/>
      <c r="Y136" s="31"/>
      <c r="Z136" s="31"/>
      <c r="AA136" s="31"/>
      <c r="AB136" s="31"/>
      <c r="AC136" s="24"/>
      <c r="AD136" s="31"/>
      <c r="AE136" s="24"/>
      <c r="AF136" s="31"/>
      <c r="AG136" s="31"/>
      <c r="AH136" s="24"/>
      <c r="AI136" s="31"/>
      <c r="AJ136" s="31"/>
      <c r="AK136" s="31"/>
      <c r="AL136" s="31"/>
      <c r="AM136" s="24"/>
      <c r="AN136" s="31"/>
      <c r="AO136" s="31"/>
      <c r="AP136" s="31"/>
      <c r="AQ136" s="31"/>
      <c r="AR136" s="24"/>
      <c r="AS136" s="31"/>
      <c r="AT136" s="31"/>
      <c r="AU136" s="31"/>
      <c r="AV136" s="31"/>
      <c r="AW136" s="24"/>
      <c r="AX136" s="31"/>
      <c r="AY136" s="31"/>
      <c r="AZ136" s="32"/>
      <c r="BA136" s="32"/>
      <c r="BB136" s="30"/>
      <c r="BC136" s="32"/>
      <c r="BD136" s="24"/>
    </row>
    <row r="137" spans="1:56" ht="15" customHeight="1" x14ac:dyDescent="0.25">
      <c r="A137" s="3"/>
      <c r="B137" s="31"/>
      <c r="C137" s="31"/>
      <c r="D137" s="31"/>
      <c r="E137" s="31"/>
      <c r="F137"/>
      <c r="G137" s="24"/>
      <c r="H137" s="24"/>
      <c r="I137" s="24"/>
      <c r="J137" s="31"/>
      <c r="K137" s="31"/>
      <c r="L137" s="31"/>
      <c r="M137" s="31"/>
      <c r="N137" s="31"/>
      <c r="P137"/>
      <c r="Q137" s="31"/>
      <c r="R137" s="31"/>
      <c r="S137" s="31"/>
      <c r="T137" s="31"/>
      <c r="U137" s="24"/>
      <c r="V137" s="31"/>
      <c r="W137" s="31"/>
      <c r="X137" s="31"/>
      <c r="Y137" s="31"/>
      <c r="Z137" s="31"/>
      <c r="AA137" s="31"/>
      <c r="AB137" s="31"/>
      <c r="AC137" s="31"/>
      <c r="AD137" s="31"/>
      <c r="AE137" s="24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2"/>
      <c r="BA137" s="32"/>
      <c r="BB137" s="32"/>
      <c r="BC137" s="32"/>
      <c r="BD137" s="24"/>
    </row>
    <row r="138" spans="1:56" ht="15" customHeight="1" x14ac:dyDescent="0.25">
      <c r="A138" s="3"/>
      <c r="B138" s="31"/>
      <c r="C138" s="31"/>
      <c r="D138" s="31"/>
      <c r="E138" s="31"/>
      <c r="F138"/>
      <c r="G138" s="24"/>
      <c r="H138" s="24"/>
      <c r="I138" s="24"/>
      <c r="J138" s="31"/>
      <c r="K138" s="31"/>
      <c r="L138" s="31"/>
      <c r="M138" s="31"/>
      <c r="N138" s="31"/>
      <c r="P138"/>
      <c r="Q138" s="31"/>
      <c r="R138" s="31"/>
      <c r="S138" s="31"/>
      <c r="T138" s="31"/>
      <c r="U138" s="24"/>
      <c r="V138" s="31"/>
      <c r="W138" s="31"/>
      <c r="X138" s="31"/>
      <c r="Y138" s="31"/>
      <c r="Z138" s="31"/>
      <c r="AA138" s="31"/>
      <c r="AB138" s="31"/>
      <c r="AC138" s="31"/>
      <c r="AD138" s="31"/>
      <c r="AE138" s="24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2"/>
      <c r="BA138" s="32"/>
      <c r="BB138" s="32"/>
      <c r="BC138" s="32"/>
      <c r="BD138" s="24"/>
    </row>
    <row r="139" spans="1:56" ht="15" customHeight="1" x14ac:dyDescent="0.25">
      <c r="A139" s="3"/>
      <c r="B139" s="24"/>
      <c r="C139" s="24"/>
      <c r="D139" s="24"/>
      <c r="E139" s="24"/>
      <c r="F139"/>
      <c r="I139" s="24"/>
      <c r="J139" s="31"/>
      <c r="K139" s="31"/>
      <c r="L139" s="24"/>
      <c r="M139" s="24"/>
      <c r="N139" s="24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30"/>
      <c r="BA139" s="30"/>
      <c r="BB139" s="30"/>
      <c r="BC139" s="30"/>
      <c r="BD139" s="24"/>
    </row>
    <row r="140" spans="1:56" ht="15" customHeight="1" x14ac:dyDescent="0.25">
      <c r="A140" s="3"/>
      <c r="B140" s="24"/>
      <c r="C140" s="24"/>
      <c r="D140" s="24"/>
      <c r="E140" s="31"/>
      <c r="F140"/>
      <c r="G140" s="24"/>
      <c r="H140" s="24"/>
      <c r="I140" s="24"/>
      <c r="J140" s="31"/>
      <c r="K140" s="31"/>
      <c r="L140" s="24"/>
      <c r="M140" s="24"/>
      <c r="N140" s="24"/>
      <c r="P140"/>
      <c r="Q140" s="24"/>
      <c r="R140" s="24"/>
      <c r="S140" s="24"/>
      <c r="T140" s="31"/>
      <c r="U140" s="24"/>
      <c r="V140" s="24"/>
      <c r="W140" s="24"/>
      <c r="X140" s="24"/>
      <c r="Y140" s="31"/>
      <c r="Z140" s="31"/>
      <c r="AA140" s="24"/>
      <c r="AB140" s="24"/>
      <c r="AC140" s="24"/>
      <c r="AD140" s="31"/>
      <c r="AE140" s="24"/>
      <c r="AF140" s="24"/>
      <c r="AG140" s="24"/>
      <c r="AH140" s="24"/>
      <c r="AI140" s="31"/>
      <c r="AJ140" s="31"/>
      <c r="AK140" s="24"/>
      <c r="AL140" s="24"/>
      <c r="AM140" s="24"/>
      <c r="AN140" s="31"/>
      <c r="AO140" s="31"/>
      <c r="AP140" s="24"/>
      <c r="AQ140" s="24"/>
      <c r="AR140" s="24"/>
      <c r="AS140" s="31"/>
      <c r="AT140" s="31"/>
      <c r="AU140" s="24"/>
      <c r="AV140" s="24"/>
      <c r="AW140" s="24"/>
      <c r="AX140" s="31"/>
      <c r="AY140" s="31"/>
      <c r="AZ140" s="30"/>
      <c r="BA140" s="30"/>
      <c r="BB140" s="30"/>
      <c r="BC140" s="32"/>
      <c r="BD140" s="24"/>
    </row>
    <row r="141" spans="1:56" ht="15" customHeight="1" x14ac:dyDescent="0.25">
      <c r="A141" s="3"/>
      <c r="B141" s="24"/>
      <c r="C141" s="24"/>
      <c r="D141" s="24"/>
      <c r="E141" s="31"/>
      <c r="F141"/>
      <c r="G141" s="24"/>
      <c r="H141" s="24"/>
      <c r="I141" s="24"/>
      <c r="J141" s="31"/>
      <c r="K141" s="31"/>
      <c r="L141" s="24"/>
      <c r="M141" s="24"/>
      <c r="N141" s="24"/>
      <c r="P141"/>
      <c r="Q141" s="24"/>
      <c r="R141" s="24"/>
      <c r="S141" s="24"/>
      <c r="T141" s="31"/>
      <c r="U141" s="24"/>
      <c r="V141" s="24"/>
      <c r="W141" s="24"/>
      <c r="X141" s="24"/>
      <c r="Y141" s="31"/>
      <c r="Z141" s="31"/>
      <c r="AA141" s="24"/>
      <c r="AB141" s="24"/>
      <c r="AC141" s="24"/>
      <c r="AD141" s="31"/>
      <c r="AE141" s="24"/>
      <c r="AF141" s="24"/>
      <c r="AG141" s="24"/>
      <c r="AH141" s="24"/>
      <c r="AI141" s="31"/>
      <c r="AJ141" s="31"/>
      <c r="AK141" s="24"/>
      <c r="AL141" s="24"/>
      <c r="AM141" s="24"/>
      <c r="AN141" s="31"/>
      <c r="AO141" s="31"/>
      <c r="AP141" s="24"/>
      <c r="AQ141" s="24"/>
      <c r="AR141" s="24"/>
      <c r="AS141" s="31"/>
      <c r="AT141" s="31"/>
      <c r="AU141" s="24"/>
      <c r="AV141" s="24"/>
      <c r="AW141" s="24"/>
      <c r="AX141" s="31"/>
      <c r="AY141" s="31"/>
      <c r="AZ141" s="30"/>
      <c r="BA141" s="30"/>
      <c r="BB141" s="30"/>
      <c r="BC141" s="32"/>
      <c r="BD141" s="24"/>
    </row>
    <row r="142" spans="1:56" ht="15" customHeight="1" x14ac:dyDescent="0.25">
      <c r="A142" s="3"/>
      <c r="B142" s="24"/>
      <c r="C142" s="24"/>
      <c r="D142" s="24"/>
      <c r="E142" s="24"/>
      <c r="F142"/>
      <c r="G142" s="31"/>
      <c r="H142" s="31"/>
      <c r="I142" s="31"/>
      <c r="J142" s="31"/>
      <c r="K142" s="31"/>
      <c r="L142" s="24"/>
      <c r="M142" s="24"/>
      <c r="N142" s="24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30"/>
      <c r="BA142" s="30"/>
      <c r="BB142" s="30"/>
      <c r="BC142" s="32"/>
      <c r="BD142" s="24"/>
    </row>
    <row r="143" spans="1:56" ht="15" customHeight="1" x14ac:dyDescent="0.25">
      <c r="A143" s="3"/>
      <c r="F143"/>
      <c r="G143" s="24"/>
      <c r="H143" s="24"/>
      <c r="I143" s="24"/>
      <c r="J143" s="31"/>
      <c r="K143" s="31"/>
      <c r="L143" s="24"/>
      <c r="M143" s="24"/>
      <c r="N143" s="24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I143" s="31"/>
      <c r="AJ143" s="31"/>
      <c r="AS143" s="31"/>
      <c r="AT143" s="31"/>
      <c r="AY143" s="31"/>
      <c r="BC143" s="32"/>
    </row>
    <row r="144" spans="1:56" ht="15" customHeight="1" x14ac:dyDescent="0.25">
      <c r="A144" s="3"/>
      <c r="F144"/>
      <c r="G144" s="24"/>
      <c r="H144" s="24"/>
      <c r="I144" s="24"/>
      <c r="J144" s="31"/>
      <c r="K144" s="31"/>
      <c r="P144"/>
      <c r="U144"/>
      <c r="V144"/>
      <c r="W144"/>
      <c r="X144"/>
      <c r="Y144"/>
      <c r="Z144"/>
      <c r="AI144" s="31"/>
      <c r="AJ144" s="31"/>
      <c r="AS144" s="31"/>
      <c r="AT144" s="31"/>
      <c r="AY144" s="31"/>
      <c r="BC144" s="32"/>
    </row>
    <row r="145" spans="1:55" ht="15" customHeight="1" x14ac:dyDescent="0.25">
      <c r="A145" s="3"/>
      <c r="F145"/>
      <c r="G145" s="31"/>
      <c r="H145" s="31"/>
      <c r="I145" s="31"/>
      <c r="J145" s="31"/>
      <c r="K145" s="31"/>
      <c r="P145"/>
      <c r="U145"/>
      <c r="V145"/>
      <c r="W145"/>
      <c r="X145"/>
      <c r="Y145"/>
      <c r="Z145"/>
      <c r="AI145" s="31"/>
      <c r="AJ145" s="31"/>
      <c r="AS145" s="31"/>
      <c r="AT145" s="31"/>
      <c r="AY145" s="31"/>
      <c r="BC145" s="32"/>
    </row>
    <row r="146" spans="1:55" ht="15" customHeight="1" x14ac:dyDescent="0.25">
      <c r="A146" s="3"/>
      <c r="F146"/>
      <c r="G146" s="24"/>
      <c r="H146" s="24"/>
      <c r="I146" s="24"/>
      <c r="J146" s="31"/>
      <c r="K146" s="31"/>
      <c r="P146"/>
      <c r="U146"/>
      <c r="V146"/>
      <c r="W146"/>
      <c r="X146"/>
      <c r="Y146"/>
      <c r="Z146"/>
      <c r="AJ146"/>
      <c r="AS146" s="31"/>
      <c r="AT146" s="31"/>
      <c r="AY146" s="31"/>
    </row>
    <row r="147" spans="1:55" ht="15" customHeight="1" x14ac:dyDescent="0.25">
      <c r="A147" s="3"/>
      <c r="F147"/>
      <c r="G147" s="24"/>
      <c r="H147" s="24"/>
      <c r="I147" s="24"/>
      <c r="J147" s="31"/>
      <c r="K147" s="31"/>
      <c r="P147"/>
      <c r="U147"/>
      <c r="V147"/>
      <c r="W147"/>
      <c r="X147"/>
      <c r="Y147"/>
      <c r="Z147"/>
      <c r="AJ147"/>
      <c r="AS147" s="31"/>
      <c r="AT147" s="31"/>
      <c r="AY147" s="31"/>
    </row>
    <row r="148" spans="1:55" ht="15" customHeight="1" x14ac:dyDescent="0.25">
      <c r="A148"/>
      <c r="F148"/>
      <c r="K148"/>
      <c r="P148"/>
      <c r="U148"/>
      <c r="V148"/>
      <c r="W148"/>
      <c r="X148"/>
      <c r="Y148"/>
      <c r="Z148"/>
      <c r="AJ148"/>
      <c r="AS148" s="31"/>
      <c r="AT148" s="31"/>
      <c r="AY148" s="31"/>
    </row>
    <row r="149" spans="1:55" ht="15" customHeight="1" x14ac:dyDescent="0.25">
      <c r="A149" s="3"/>
      <c r="F149"/>
      <c r="G149" s="24"/>
      <c r="H149" s="24"/>
      <c r="I149" s="24"/>
      <c r="J149" s="31"/>
      <c r="K149" s="31"/>
      <c r="P149"/>
      <c r="U149"/>
      <c r="V149"/>
      <c r="W149"/>
      <c r="X149"/>
      <c r="Y149"/>
      <c r="Z149"/>
      <c r="AJ149"/>
      <c r="AS149" s="31"/>
      <c r="AT149" s="31"/>
      <c r="AY149" s="31"/>
    </row>
    <row r="150" spans="1:55" ht="15" customHeight="1" x14ac:dyDescent="0.25">
      <c r="A150" s="3"/>
      <c r="F150"/>
      <c r="G150" s="24"/>
      <c r="H150" s="24"/>
      <c r="I150" s="24"/>
      <c r="J150" s="31"/>
      <c r="K150" s="31"/>
      <c r="L150" s="24"/>
      <c r="M150" s="24"/>
      <c r="N150" s="24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J150"/>
      <c r="AS150" s="31"/>
      <c r="AT150" s="31"/>
      <c r="AY150" s="31"/>
    </row>
    <row r="151" spans="1:55" ht="15" customHeight="1" x14ac:dyDescent="0.25">
      <c r="A151" s="3"/>
      <c r="F151"/>
      <c r="G151" s="35"/>
      <c r="H151" s="35"/>
      <c r="I151" s="24"/>
      <c r="J151" s="31"/>
      <c r="K151" s="31"/>
      <c r="L151" s="24"/>
      <c r="M151" s="24"/>
      <c r="N151" s="24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J151"/>
      <c r="AS151" s="31"/>
      <c r="AT151" s="31"/>
      <c r="AY151" s="31"/>
    </row>
    <row r="152" spans="1:55" ht="15" customHeight="1" x14ac:dyDescent="0.25">
      <c r="A152" s="3"/>
      <c r="F152"/>
      <c r="G152" s="35"/>
      <c r="H152" s="35"/>
      <c r="I152" s="34"/>
      <c r="J152" s="31"/>
      <c r="K152" s="31"/>
      <c r="L152" s="24"/>
      <c r="M152" s="24"/>
      <c r="N152" s="24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J152"/>
      <c r="AS152" s="31"/>
      <c r="AT152" s="31"/>
      <c r="AY152" s="31"/>
    </row>
    <row r="153" spans="1:55" ht="15" customHeight="1" x14ac:dyDescent="0.25">
      <c r="A153" s="3"/>
      <c r="F153"/>
      <c r="K153"/>
      <c r="L153" s="24"/>
      <c r="M153" s="24"/>
      <c r="N153" s="24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J153"/>
      <c r="AS153" s="31"/>
      <c r="AT153" s="31"/>
      <c r="AY153" s="31"/>
    </row>
    <row r="154" spans="1:55" ht="15" customHeight="1" x14ac:dyDescent="0.25">
      <c r="A154" s="3"/>
      <c r="F154"/>
      <c r="K154"/>
      <c r="L154" s="24"/>
      <c r="M154" s="24"/>
      <c r="N154" s="2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J154"/>
      <c r="AS154" s="31"/>
      <c r="AT154" s="31"/>
      <c r="AY154" s="31"/>
    </row>
    <row r="155" spans="1:55" ht="15" customHeight="1" x14ac:dyDescent="0.25">
      <c r="A155" s="3"/>
      <c r="F155"/>
      <c r="K155"/>
      <c r="L155" s="24"/>
      <c r="M155" s="24"/>
      <c r="N155" s="24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J155"/>
      <c r="AS155" s="31"/>
      <c r="AT155" s="31"/>
      <c r="AY155" s="31"/>
    </row>
    <row r="156" spans="1:55" ht="15" customHeight="1" x14ac:dyDescent="0.25">
      <c r="A156" s="3"/>
      <c r="F156"/>
      <c r="G156" s="24"/>
      <c r="H156" s="24"/>
      <c r="I156" s="24"/>
      <c r="J156" s="24"/>
      <c r="K156" s="24"/>
      <c r="P156"/>
      <c r="U156"/>
      <c r="V156"/>
      <c r="W156"/>
      <c r="X156"/>
      <c r="Y156"/>
      <c r="Z156"/>
      <c r="AJ156"/>
      <c r="AS156" s="31"/>
      <c r="AT156" s="31"/>
      <c r="AY156" s="31"/>
    </row>
    <row r="157" spans="1:55" ht="15" customHeight="1" x14ac:dyDescent="0.25">
      <c r="A157"/>
      <c r="F157"/>
      <c r="G157" s="24"/>
      <c r="H157" s="24"/>
      <c r="I157" s="24"/>
      <c r="J157" s="24"/>
      <c r="K157" s="24"/>
      <c r="P157"/>
      <c r="U157"/>
      <c r="V157"/>
      <c r="W157"/>
      <c r="X157"/>
      <c r="Y157"/>
      <c r="Z157"/>
      <c r="AJ157"/>
      <c r="AS157" s="31"/>
      <c r="AT157" s="31"/>
      <c r="AY157" s="31"/>
    </row>
    <row r="158" spans="1:55" ht="15" customHeight="1" x14ac:dyDescent="0.25">
      <c r="A158" s="3"/>
      <c r="F158"/>
      <c r="G158" s="24"/>
      <c r="H158" s="24"/>
      <c r="I158" s="24"/>
      <c r="J158" s="24"/>
      <c r="K158" s="24"/>
      <c r="P158"/>
      <c r="U158"/>
      <c r="V158"/>
      <c r="W158"/>
      <c r="X158"/>
      <c r="Y158"/>
      <c r="Z158"/>
      <c r="AJ158"/>
      <c r="AS158" s="31"/>
      <c r="AT158" s="31"/>
      <c r="AY158" s="31"/>
    </row>
    <row r="159" spans="1:55" ht="15" customHeight="1" x14ac:dyDescent="0.25">
      <c r="A159"/>
      <c r="F159"/>
      <c r="K159"/>
      <c r="P159"/>
      <c r="U159"/>
      <c r="V159"/>
      <c r="W159"/>
      <c r="X159"/>
      <c r="Y159"/>
      <c r="Z159"/>
      <c r="AJ159"/>
      <c r="AS159" s="31"/>
      <c r="AT159" s="31"/>
      <c r="AY159" s="31"/>
    </row>
    <row r="160" spans="1:55" ht="15" customHeight="1" x14ac:dyDescent="0.25">
      <c r="A160" s="3"/>
      <c r="F160"/>
      <c r="G160" s="24"/>
      <c r="H160" s="24"/>
      <c r="I160" s="24"/>
      <c r="J160" s="31"/>
      <c r="K160" s="31"/>
      <c r="L160" s="7"/>
      <c r="M160" s="7"/>
      <c r="P160"/>
      <c r="U160"/>
      <c r="V160"/>
      <c r="W160"/>
      <c r="X160"/>
      <c r="Y160"/>
      <c r="Z160"/>
      <c r="AJ160"/>
      <c r="AS160" s="31"/>
      <c r="AT160" s="31"/>
      <c r="AY160" s="31"/>
    </row>
    <row r="161" spans="1:51" ht="15" customHeight="1" x14ac:dyDescent="0.25">
      <c r="A161" s="3"/>
      <c r="F161"/>
      <c r="G161" s="24"/>
      <c r="H161" s="24"/>
      <c r="I161" s="24"/>
      <c r="J161" s="31"/>
      <c r="K161" s="31"/>
      <c r="P161"/>
      <c r="U161"/>
      <c r="V161"/>
      <c r="W161"/>
      <c r="X161"/>
      <c r="Y161"/>
      <c r="Z161"/>
      <c r="AJ161"/>
      <c r="AS161" s="31"/>
      <c r="AT161" s="31"/>
      <c r="AY161" s="31"/>
    </row>
    <row r="162" spans="1:51" ht="15" customHeight="1" x14ac:dyDescent="0.25">
      <c r="A162" s="3"/>
      <c r="F162"/>
      <c r="I162" s="34"/>
      <c r="J162" s="34"/>
      <c r="K162" s="34"/>
      <c r="P162"/>
      <c r="T162" s="31"/>
      <c r="U162"/>
      <c r="V162"/>
      <c r="W162"/>
      <c r="X162"/>
      <c r="Y162"/>
      <c r="Z162"/>
      <c r="AD162" s="31"/>
      <c r="AJ162"/>
      <c r="AS162" s="31"/>
      <c r="AT162" s="31"/>
      <c r="AY162" s="31"/>
    </row>
    <row r="163" spans="1:51" ht="15" customHeight="1" x14ac:dyDescent="0.25">
      <c r="A163" s="3"/>
      <c r="F163"/>
      <c r="G163" s="31"/>
      <c r="H163" s="31"/>
      <c r="I163" s="31"/>
      <c r="J163" s="31"/>
      <c r="K163" s="31"/>
      <c r="P163"/>
      <c r="T163" s="31"/>
      <c r="U163"/>
      <c r="V163"/>
      <c r="W163"/>
      <c r="X163"/>
      <c r="Y163"/>
      <c r="Z163"/>
      <c r="AD163" s="31"/>
      <c r="AJ163"/>
      <c r="AS163" s="31"/>
      <c r="AT163" s="31"/>
      <c r="AY163" s="31"/>
    </row>
    <row r="164" spans="1:51" ht="15" customHeight="1" x14ac:dyDescent="0.25">
      <c r="A164" s="3"/>
      <c r="F164"/>
      <c r="G164" s="31"/>
      <c r="H164" s="31"/>
      <c r="I164" s="31"/>
      <c r="J164" s="31"/>
      <c r="K164" s="31"/>
      <c r="P164"/>
      <c r="T164" s="31"/>
      <c r="U164"/>
      <c r="V164"/>
      <c r="W164"/>
      <c r="X164"/>
      <c r="Y164"/>
      <c r="Z164"/>
      <c r="AD164" s="31"/>
      <c r="AJ164"/>
      <c r="AS164" s="31"/>
      <c r="AT164" s="31"/>
      <c r="AY164" s="31"/>
    </row>
    <row r="165" spans="1:51" ht="15" customHeight="1" x14ac:dyDescent="0.25">
      <c r="A165" s="3"/>
      <c r="F165"/>
      <c r="G165" s="24"/>
      <c r="H165" s="24"/>
      <c r="I165" s="31"/>
      <c r="J165" s="24"/>
      <c r="K165" s="24"/>
      <c r="P165"/>
      <c r="T165" s="31"/>
      <c r="U165"/>
      <c r="V165"/>
      <c r="W165"/>
      <c r="X165"/>
      <c r="Y165"/>
      <c r="Z165"/>
      <c r="AJ165"/>
      <c r="AS165" s="31"/>
      <c r="AT165" s="31"/>
      <c r="AY165" s="31"/>
    </row>
    <row r="166" spans="1:51" ht="15" customHeight="1" x14ac:dyDescent="0.25">
      <c r="A166" s="3"/>
      <c r="F166"/>
      <c r="G166" s="24"/>
      <c r="H166" s="24"/>
      <c r="I166" s="24"/>
      <c r="J166" s="31"/>
      <c r="K166" s="31"/>
      <c r="P166"/>
      <c r="T166" s="31"/>
      <c r="U166"/>
      <c r="V166"/>
      <c r="W166"/>
      <c r="X166"/>
      <c r="Y166"/>
      <c r="Z166"/>
      <c r="AJ166"/>
      <c r="AS166" s="31"/>
      <c r="AT166" s="31"/>
      <c r="AY166" s="31"/>
    </row>
    <row r="167" spans="1:51" ht="15" customHeight="1" x14ac:dyDescent="0.25">
      <c r="A167" s="3"/>
      <c r="F167"/>
      <c r="G167" s="24"/>
      <c r="H167" s="24"/>
      <c r="I167" s="24"/>
      <c r="J167" s="31"/>
      <c r="K167" s="31"/>
      <c r="P167"/>
      <c r="T167" s="31"/>
      <c r="U167"/>
      <c r="V167"/>
      <c r="W167"/>
      <c r="X167"/>
      <c r="Y167"/>
      <c r="Z167"/>
      <c r="AJ167"/>
      <c r="AS167" s="31"/>
      <c r="AT167" s="31"/>
      <c r="AY167" s="31"/>
    </row>
    <row r="168" spans="1:51" ht="15" customHeight="1" x14ac:dyDescent="0.25">
      <c r="A168"/>
      <c r="F168"/>
      <c r="K168"/>
      <c r="P168"/>
      <c r="T168" s="31"/>
      <c r="U168"/>
      <c r="V168"/>
      <c r="W168"/>
      <c r="X168"/>
      <c r="Y168"/>
      <c r="Z168"/>
      <c r="AJ168"/>
      <c r="AS168" s="31"/>
      <c r="AT168" s="31"/>
      <c r="AY168" s="31"/>
    </row>
    <row r="169" spans="1:51" ht="15" customHeight="1" x14ac:dyDescent="0.25">
      <c r="A169"/>
      <c r="F169"/>
      <c r="K169"/>
      <c r="P169"/>
      <c r="T169" s="31"/>
      <c r="U169"/>
      <c r="V169"/>
      <c r="W169"/>
      <c r="X169"/>
      <c r="Y169"/>
      <c r="Z169"/>
      <c r="AJ169"/>
      <c r="AS169" s="31"/>
      <c r="AT169" s="31"/>
      <c r="AY169" s="31"/>
    </row>
    <row r="170" spans="1:51" ht="15" customHeight="1" x14ac:dyDescent="0.25">
      <c r="A170"/>
      <c r="F170"/>
      <c r="K170"/>
      <c r="P170"/>
      <c r="T170" s="31"/>
      <c r="U170"/>
      <c r="V170"/>
      <c r="W170"/>
      <c r="X170"/>
      <c r="Y170"/>
      <c r="Z170"/>
      <c r="AJ170"/>
      <c r="AS170" s="31"/>
      <c r="AT170" s="31"/>
      <c r="AY170" s="31"/>
    </row>
    <row r="171" spans="1:51" ht="15" customHeight="1" x14ac:dyDescent="0.25">
      <c r="A171"/>
      <c r="F171"/>
      <c r="K171"/>
      <c r="P171"/>
      <c r="T171" s="31"/>
      <c r="U171"/>
      <c r="V171"/>
      <c r="W171"/>
      <c r="X171"/>
      <c r="Y171"/>
      <c r="Z171"/>
      <c r="AJ171"/>
      <c r="AS171" s="31"/>
      <c r="AT171" s="31"/>
      <c r="AY171" s="31"/>
    </row>
    <row r="172" spans="1:51" ht="15" customHeight="1" x14ac:dyDescent="0.25">
      <c r="A172"/>
      <c r="F172"/>
      <c r="K172"/>
      <c r="P172"/>
      <c r="T172" s="31"/>
      <c r="U172"/>
      <c r="V172"/>
      <c r="W172"/>
      <c r="X172"/>
      <c r="Y172"/>
      <c r="Z172"/>
      <c r="AJ172"/>
      <c r="AS172" s="31"/>
      <c r="AT172" s="31"/>
      <c r="AY172" s="31"/>
    </row>
    <row r="173" spans="1:51" ht="15" customHeight="1" x14ac:dyDescent="0.25">
      <c r="A173"/>
      <c r="F173"/>
      <c r="K173"/>
      <c r="P173"/>
      <c r="T173" s="31"/>
      <c r="U173"/>
      <c r="V173"/>
      <c r="W173"/>
      <c r="X173"/>
      <c r="Y173"/>
      <c r="Z173"/>
      <c r="AJ173"/>
      <c r="AS173" s="31"/>
      <c r="AT173" s="31"/>
      <c r="AY173" s="31"/>
    </row>
    <row r="174" spans="1:51" ht="15" customHeight="1" x14ac:dyDescent="0.25">
      <c r="A174"/>
      <c r="F174"/>
      <c r="K174"/>
      <c r="P174"/>
      <c r="T174" s="31"/>
      <c r="U174"/>
      <c r="V174"/>
      <c r="W174"/>
      <c r="X174"/>
      <c r="Y174"/>
      <c r="Z174"/>
      <c r="AJ174"/>
      <c r="AS174" s="31"/>
      <c r="AT174" s="31"/>
      <c r="AY174" s="31"/>
    </row>
    <row r="175" spans="1:51" ht="15" customHeight="1" x14ac:dyDescent="0.25">
      <c r="A175"/>
      <c r="F175"/>
      <c r="K175"/>
      <c r="P175"/>
      <c r="T175" s="31"/>
      <c r="U175"/>
      <c r="V175"/>
      <c r="W175"/>
      <c r="X175"/>
      <c r="Y175"/>
      <c r="Z175"/>
      <c r="AJ175"/>
      <c r="AS175" s="31"/>
      <c r="AT175" s="31"/>
      <c r="AY175" s="31"/>
    </row>
    <row r="176" spans="1:51" ht="15" customHeight="1" x14ac:dyDescent="0.25">
      <c r="A176"/>
      <c r="F176"/>
      <c r="K176"/>
      <c r="P176"/>
      <c r="T176" s="31"/>
      <c r="U176"/>
      <c r="V176"/>
      <c r="W176"/>
      <c r="X176"/>
      <c r="Y176"/>
      <c r="Z176"/>
      <c r="AJ176"/>
      <c r="AS176" s="31"/>
      <c r="AT176" s="31"/>
      <c r="AY176" s="31"/>
    </row>
    <row r="177" spans="1:51" ht="15" customHeight="1" x14ac:dyDescent="0.25">
      <c r="A177"/>
      <c r="F177"/>
      <c r="K177"/>
      <c r="P177"/>
      <c r="T177" s="31"/>
      <c r="U177"/>
      <c r="V177"/>
      <c r="W177"/>
      <c r="X177"/>
      <c r="Y177"/>
      <c r="Z177"/>
      <c r="AJ177"/>
      <c r="AS177" s="31"/>
      <c r="AT177" s="31"/>
      <c r="AY177" s="31"/>
    </row>
    <row r="178" spans="1:51" ht="15" customHeight="1" x14ac:dyDescent="0.25">
      <c r="A178"/>
      <c r="F178"/>
      <c r="K178"/>
      <c r="P178"/>
      <c r="T178" s="31"/>
      <c r="U178"/>
      <c r="V178"/>
      <c r="W178"/>
      <c r="X178"/>
      <c r="Y178"/>
      <c r="Z178"/>
      <c r="AJ178"/>
      <c r="AS178" s="31"/>
      <c r="AT178" s="31"/>
      <c r="AY178" s="31"/>
    </row>
    <row r="179" spans="1:51" ht="15" customHeight="1" x14ac:dyDescent="0.25">
      <c r="A179"/>
      <c r="F179"/>
      <c r="K179"/>
      <c r="P179"/>
      <c r="T179" s="31"/>
      <c r="U179"/>
      <c r="V179"/>
      <c r="W179"/>
      <c r="X179"/>
      <c r="Y179"/>
      <c r="Z179"/>
      <c r="AJ179"/>
      <c r="AS179" s="31"/>
      <c r="AT179" s="31"/>
      <c r="AY179" s="31"/>
    </row>
    <row r="180" spans="1:51" ht="15" customHeight="1" x14ac:dyDescent="0.25">
      <c r="K180"/>
      <c r="P180"/>
      <c r="T180" s="31"/>
      <c r="U180"/>
      <c r="V180"/>
      <c r="W180"/>
      <c r="X180"/>
      <c r="Y180"/>
      <c r="Z180"/>
      <c r="AJ180"/>
      <c r="AS180" s="31"/>
      <c r="AT180" s="31"/>
      <c r="AY180" s="31"/>
    </row>
    <row r="181" spans="1:51" ht="15" customHeight="1" x14ac:dyDescent="0.25">
      <c r="K181"/>
      <c r="P181"/>
      <c r="T181" s="31"/>
      <c r="U181"/>
      <c r="V181"/>
      <c r="W181"/>
      <c r="X181"/>
      <c r="Y181"/>
      <c r="Z181"/>
      <c r="AJ181"/>
      <c r="AS181" s="31"/>
      <c r="AT181" s="31"/>
      <c r="AY181" s="31"/>
    </row>
    <row r="182" spans="1:51" ht="15" customHeight="1" x14ac:dyDescent="0.25">
      <c r="K182"/>
      <c r="P182"/>
      <c r="T182" s="31"/>
      <c r="U182"/>
      <c r="V182"/>
      <c r="W182"/>
      <c r="X182"/>
      <c r="Y182"/>
      <c r="Z182"/>
      <c r="AJ182"/>
      <c r="AS182" s="31"/>
      <c r="AT182" s="31"/>
      <c r="AY182" s="31"/>
    </row>
    <row r="183" spans="1:51" ht="15" customHeight="1" x14ac:dyDescent="0.25">
      <c r="G183" s="24"/>
      <c r="H183" s="24"/>
      <c r="K183"/>
      <c r="P183"/>
      <c r="T183" s="31"/>
      <c r="U183"/>
      <c r="V183"/>
      <c r="W183"/>
      <c r="X183"/>
      <c r="Y183"/>
      <c r="Z183"/>
      <c r="AJ183"/>
      <c r="AS183" s="31"/>
      <c r="AT183" s="31"/>
      <c r="AY183" s="31"/>
    </row>
    <row r="184" spans="1:51" ht="15" customHeight="1" x14ac:dyDescent="0.25">
      <c r="G184" s="24"/>
      <c r="H184" s="24"/>
      <c r="K184"/>
      <c r="P184"/>
      <c r="T184" s="31"/>
      <c r="U184"/>
      <c r="V184"/>
      <c r="W184"/>
      <c r="X184"/>
      <c r="Y184"/>
      <c r="Z184"/>
      <c r="AJ184"/>
      <c r="AS184" s="31"/>
      <c r="AT184" s="31"/>
      <c r="AY184" s="31"/>
    </row>
    <row r="185" spans="1:51" ht="15" customHeight="1" x14ac:dyDescent="0.25">
      <c r="G185" s="24"/>
      <c r="H185" s="24"/>
      <c r="K185"/>
      <c r="P185"/>
      <c r="U185"/>
      <c r="V185"/>
      <c r="W185"/>
      <c r="X185"/>
      <c r="Y185"/>
      <c r="Z185"/>
      <c r="AJ185"/>
      <c r="AT185"/>
      <c r="AY185"/>
    </row>
    <row r="186" spans="1:51" ht="15" customHeight="1" x14ac:dyDescent="0.25">
      <c r="G186" s="24"/>
      <c r="H186" s="24"/>
      <c r="K186"/>
      <c r="P186"/>
      <c r="U186"/>
      <c r="V186"/>
      <c r="W186"/>
      <c r="X186"/>
      <c r="Y186"/>
      <c r="Z186"/>
      <c r="AJ186"/>
      <c r="AT186"/>
      <c r="AY186"/>
    </row>
    <row r="187" spans="1:51" ht="15" customHeight="1" x14ac:dyDescent="0.25">
      <c r="G187" s="24"/>
      <c r="H187" s="24"/>
      <c r="K187"/>
      <c r="P187"/>
      <c r="U187"/>
      <c r="V187"/>
      <c r="W187"/>
      <c r="X187"/>
      <c r="Y187"/>
      <c r="Z187"/>
      <c r="AJ187"/>
      <c r="AT187"/>
      <c r="AY187"/>
    </row>
    <row r="188" spans="1:51" ht="15" customHeight="1" x14ac:dyDescent="0.25">
      <c r="G188" s="24"/>
      <c r="H188" s="24"/>
      <c r="K188"/>
      <c r="P188"/>
      <c r="U188"/>
      <c r="V188"/>
      <c r="W188"/>
      <c r="X188"/>
      <c r="Y188"/>
      <c r="Z188"/>
      <c r="AJ188"/>
      <c r="AT188"/>
      <c r="AY188"/>
    </row>
    <row r="189" spans="1:51" ht="15" customHeight="1" x14ac:dyDescent="0.25">
      <c r="G189" s="24"/>
      <c r="H189" s="24"/>
      <c r="K189"/>
      <c r="P189"/>
      <c r="U189"/>
      <c r="V189"/>
      <c r="W189"/>
      <c r="X189"/>
      <c r="Y189"/>
      <c r="Z189"/>
      <c r="AJ189"/>
      <c r="AT189"/>
      <c r="AY189"/>
    </row>
    <row r="190" spans="1:51" ht="15" customHeight="1" x14ac:dyDescent="0.25">
      <c r="G190" s="24"/>
      <c r="H190" s="24"/>
      <c r="K190"/>
      <c r="P190"/>
      <c r="U190"/>
      <c r="V190"/>
      <c r="W190"/>
      <c r="X190"/>
      <c r="Y190"/>
      <c r="Z190"/>
      <c r="AJ190"/>
      <c r="AT190"/>
      <c r="AY190"/>
    </row>
    <row r="191" spans="1:51" ht="15" customHeight="1" x14ac:dyDescent="0.25">
      <c r="G191" s="24"/>
      <c r="H191" s="24"/>
      <c r="K191"/>
      <c r="P191"/>
      <c r="U191"/>
      <c r="V191"/>
      <c r="W191"/>
      <c r="X191"/>
      <c r="Y191"/>
      <c r="Z191"/>
      <c r="AJ191"/>
      <c r="AT191"/>
      <c r="AY191"/>
    </row>
    <row r="192" spans="1:51" ht="15" customHeight="1" x14ac:dyDescent="0.25">
      <c r="G192" s="24"/>
      <c r="H192" s="24"/>
      <c r="K192"/>
      <c r="P192"/>
      <c r="U192"/>
      <c r="V192"/>
      <c r="W192"/>
      <c r="X192"/>
      <c r="Y192"/>
      <c r="Z192"/>
      <c r="AJ192"/>
      <c r="AT192"/>
      <c r="AY192"/>
    </row>
    <row r="193" spans="7:51" ht="15" customHeight="1" x14ac:dyDescent="0.25">
      <c r="G193" s="24"/>
      <c r="H193" s="24"/>
      <c r="K193"/>
      <c r="P193"/>
      <c r="U193"/>
      <c r="V193"/>
      <c r="W193"/>
      <c r="X193"/>
      <c r="Y193"/>
      <c r="Z193"/>
      <c r="AJ193"/>
      <c r="AT193"/>
      <c r="AY193"/>
    </row>
    <row r="194" spans="7:51" ht="15" customHeight="1" x14ac:dyDescent="0.25">
      <c r="G194" s="24"/>
      <c r="H194" s="24"/>
      <c r="K194"/>
      <c r="P194"/>
      <c r="U194"/>
      <c r="V194"/>
      <c r="W194"/>
      <c r="X194"/>
      <c r="Y194"/>
      <c r="Z194"/>
      <c r="AJ194"/>
      <c r="AT194"/>
      <c r="AY194"/>
    </row>
    <row r="195" spans="7:51" ht="15" customHeight="1" x14ac:dyDescent="0.25">
      <c r="G195" s="24"/>
      <c r="H195" s="24"/>
      <c r="K195"/>
      <c r="P195"/>
      <c r="U195"/>
      <c r="V195"/>
      <c r="W195"/>
      <c r="X195"/>
      <c r="Y195"/>
      <c r="Z195"/>
      <c r="AJ195"/>
      <c r="AT195"/>
      <c r="AY195"/>
    </row>
    <row r="196" spans="7:51" ht="15" customHeight="1" x14ac:dyDescent="0.25">
      <c r="G196" s="24"/>
      <c r="H196" s="24"/>
    </row>
    <row r="197" spans="7:51" ht="15" customHeight="1" x14ac:dyDescent="0.25">
      <c r="G197" s="24"/>
      <c r="H197" s="24"/>
    </row>
    <row r="198" spans="7:51" ht="15" customHeight="1" x14ac:dyDescent="0.25">
      <c r="G198" s="24"/>
      <c r="H198" s="24"/>
    </row>
    <row r="199" spans="7:51" ht="15" customHeight="1" x14ac:dyDescent="0.25">
      <c r="G199" s="24"/>
      <c r="H199" s="24"/>
    </row>
    <row r="200" spans="7:51" ht="15" customHeight="1" x14ac:dyDescent="0.25">
      <c r="G200" s="24"/>
      <c r="H200" s="24"/>
    </row>
    <row r="201" spans="7:51" ht="15" customHeight="1" x14ac:dyDescent="0.25">
      <c r="G201" s="24"/>
      <c r="H201" s="24"/>
    </row>
    <row r="202" spans="7:51" ht="15" customHeight="1" x14ac:dyDescent="0.25">
      <c r="G202" s="31"/>
      <c r="H202" s="31"/>
    </row>
    <row r="203" spans="7:51" ht="15" customHeight="1" x14ac:dyDescent="0.25">
      <c r="G203" s="24"/>
      <c r="H203" s="24"/>
    </row>
    <row r="204" spans="7:51" ht="15" customHeight="1" x14ac:dyDescent="0.25">
      <c r="G204" s="24"/>
      <c r="H204" s="24"/>
    </row>
    <row r="205" spans="7:51" ht="15" customHeight="1" x14ac:dyDescent="0.25">
      <c r="G205" s="24"/>
      <c r="H205" s="24"/>
    </row>
    <row r="206" spans="7:51" ht="15" customHeight="1" x14ac:dyDescent="0.25"/>
    <row r="207" spans="7:51" ht="15" customHeight="1" x14ac:dyDescent="0.25">
      <c r="G207" s="24"/>
      <c r="H207" s="24"/>
    </row>
    <row r="208" spans="7:51" ht="15" customHeight="1" x14ac:dyDescent="0.25">
      <c r="G208" s="24"/>
      <c r="H208" s="24"/>
    </row>
    <row r="209" spans="7:8" ht="15" customHeight="1" x14ac:dyDescent="0.25">
      <c r="G209" s="31"/>
      <c r="H209" s="31"/>
    </row>
    <row r="210" spans="7:8" ht="15" customHeight="1" x14ac:dyDescent="0.25">
      <c r="G210" s="24"/>
      <c r="H210" s="24"/>
    </row>
    <row r="211" spans="7:8" ht="15" customHeight="1" x14ac:dyDescent="0.25">
      <c r="G211" s="24"/>
      <c r="H211" s="24"/>
    </row>
    <row r="212" spans="7:8" ht="15" customHeight="1" x14ac:dyDescent="0.25">
      <c r="G212" s="31"/>
      <c r="H212" s="31"/>
    </row>
    <row r="213" spans="7:8" ht="15" customHeight="1" x14ac:dyDescent="0.25">
      <c r="G213" s="24"/>
      <c r="H213" s="24"/>
    </row>
    <row r="214" spans="7:8" ht="15" customHeight="1" x14ac:dyDescent="0.25">
      <c r="G214" s="24"/>
      <c r="H214" s="24"/>
    </row>
    <row r="215" spans="7:8" ht="15" customHeight="1" x14ac:dyDescent="0.25"/>
    <row r="216" spans="7:8" ht="15" customHeight="1" x14ac:dyDescent="0.25">
      <c r="G216" s="24"/>
      <c r="H216" s="24"/>
    </row>
    <row r="217" spans="7:8" ht="15" customHeight="1" x14ac:dyDescent="0.25">
      <c r="G217" s="24"/>
      <c r="H217" s="24"/>
    </row>
    <row r="218" spans="7:8" ht="15" customHeight="1" x14ac:dyDescent="0.25">
      <c r="G218" s="24"/>
      <c r="H218" s="24"/>
    </row>
    <row r="219" spans="7:8" ht="15" customHeight="1" x14ac:dyDescent="0.25">
      <c r="G219" s="24"/>
      <c r="H219" s="24"/>
    </row>
    <row r="220" spans="7:8" ht="15" customHeight="1" x14ac:dyDescent="0.25"/>
    <row r="221" spans="7:8" ht="15" customHeight="1" x14ac:dyDescent="0.25"/>
    <row r="222" spans="7:8" ht="15" customHeight="1" x14ac:dyDescent="0.25"/>
    <row r="223" spans="7:8" ht="15" customHeight="1" x14ac:dyDescent="0.25">
      <c r="G223" s="24"/>
      <c r="H223" s="24"/>
    </row>
    <row r="224" spans="7:8" ht="15" customHeight="1" x14ac:dyDescent="0.25">
      <c r="G224" s="24"/>
      <c r="H224" s="24"/>
    </row>
    <row r="225" spans="7:8" ht="15" customHeight="1" x14ac:dyDescent="0.25">
      <c r="G225" s="24"/>
      <c r="H225" s="24"/>
    </row>
    <row r="226" spans="7:8" ht="15" customHeight="1" x14ac:dyDescent="0.25"/>
    <row r="227" spans="7:8" ht="15" customHeight="1" x14ac:dyDescent="0.25">
      <c r="G227" s="24"/>
      <c r="H227" s="24"/>
    </row>
    <row r="228" spans="7:8" x14ac:dyDescent="0.25">
      <c r="G228" s="24"/>
      <c r="H228" s="24"/>
    </row>
    <row r="229" spans="7:8" x14ac:dyDescent="0.25">
      <c r="G229" s="24"/>
      <c r="H229" s="24"/>
    </row>
    <row r="231" spans="7:8" x14ac:dyDescent="0.25">
      <c r="G231" s="31"/>
      <c r="H231" s="31"/>
    </row>
    <row r="232" spans="7:8" x14ac:dyDescent="0.25">
      <c r="G232" s="31"/>
      <c r="H232" s="31"/>
    </row>
    <row r="233" spans="7:8" x14ac:dyDescent="0.25">
      <c r="G233" s="24"/>
      <c r="H233" s="24"/>
    </row>
    <row r="234" spans="7:8" x14ac:dyDescent="0.25">
      <c r="G234" s="24"/>
      <c r="H234" s="24"/>
    </row>
    <row r="235" spans="7:8" x14ac:dyDescent="0.25">
      <c r="G235" s="24"/>
      <c r="H235" s="24"/>
    </row>
  </sheetData>
  <sheetProtection formatCells="0" formatColumns="0" formatRows="0" insertColumns="0" insertRows="0" insertHyperlinks="0" deleteColumns="0" deleteRows="0" sort="0" autoFilter="0" pivotTables="0"/>
  <mergeCells count="47">
    <mergeCell ref="AA76:AD76"/>
    <mergeCell ref="B76:E76"/>
    <mergeCell ref="G76:J76"/>
    <mergeCell ref="L76:O76"/>
    <mergeCell ref="Q76:T76"/>
    <mergeCell ref="V76:Y76"/>
    <mergeCell ref="AF76:AI76"/>
    <mergeCell ref="AK76:AN76"/>
    <mergeCell ref="AP76:AS76"/>
    <mergeCell ref="AU76:AX76"/>
    <mergeCell ref="AZ76:BC76"/>
    <mergeCell ref="BB8:BC8"/>
    <mergeCell ref="BG8:BH8"/>
    <mergeCell ref="D8:E8"/>
    <mergeCell ref="I8:J8"/>
    <mergeCell ref="N8:O8"/>
    <mergeCell ref="S8:T8"/>
    <mergeCell ref="X8:Y8"/>
    <mergeCell ref="AC8:AD8"/>
    <mergeCell ref="AH8:AI8"/>
    <mergeCell ref="AM8:AN8"/>
    <mergeCell ref="AR8:AS8"/>
    <mergeCell ref="AW8:AX8"/>
    <mergeCell ref="BE7:BH7"/>
    <mergeCell ref="B7:E7"/>
    <mergeCell ref="G7:J7"/>
    <mergeCell ref="L7:O7"/>
    <mergeCell ref="Q7:T7"/>
    <mergeCell ref="V7:Y7"/>
    <mergeCell ref="AA7:AD7"/>
    <mergeCell ref="AF7:AI7"/>
    <mergeCell ref="AK7:AN7"/>
    <mergeCell ref="AP7:AS7"/>
    <mergeCell ref="AU7:AX7"/>
    <mergeCell ref="AZ7:BC7"/>
    <mergeCell ref="BE6:BH6"/>
    <mergeCell ref="B6:E6"/>
    <mergeCell ref="G6:J6"/>
    <mergeCell ref="L6:O6"/>
    <mergeCell ref="Q6:T6"/>
    <mergeCell ref="V6:Y6"/>
    <mergeCell ref="AA6:AD6"/>
    <mergeCell ref="AF6:AI6"/>
    <mergeCell ref="AK6:AN6"/>
    <mergeCell ref="AP6:AS6"/>
    <mergeCell ref="AU6:AX6"/>
    <mergeCell ref="AZ6:BC6"/>
  </mergeCells>
  <pageMargins left="0.75" right="0" top="0.35" bottom="0" header="0.26" footer="0.47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REG5</vt:lpstr>
      <vt:lpstr>'REG5'!Print_Area</vt:lpstr>
      <vt:lpstr>'REG5'!Print_Titles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2024-03-01T08:09:19Z</dcterms:created>
  <dcterms:modified xsi:type="dcterms:W3CDTF">2024-03-08T07:14:12Z</dcterms:modified>
</cp:coreProperties>
</file>